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930" activeTab="4"/>
  </bookViews>
  <sheets>
    <sheet name="BDI" sheetId="23" r:id="rId1"/>
    <sheet name="ESC" sheetId="1" r:id="rId2"/>
    <sheet name="MEMÓRIA DE CÁLCULO" sheetId="3" r:id="rId3"/>
    <sheet name="Gráf1" sheetId="29" r:id="rId4"/>
    <sheet name="ORÇAMENTO" sheetId="2" r:id="rId5"/>
    <sheet name="CRONOGRAMA FISICO FINANCEIRO" sheetId="24" r:id="rId6"/>
    <sheet name="COMPOSIÇÃO 01" sheetId="28" r:id="rId7"/>
    <sheet name="COMPOSIÇÃO 02" sheetId="7" r:id="rId8"/>
    <sheet name="COMPOSIÇÃO 03" sheetId="13" r:id="rId9"/>
    <sheet name="COMPOSIÇÃO 04" sheetId="26" r:id="rId10"/>
    <sheet name="COMPOSIÇÃO 05" sheetId="14" r:id="rId11"/>
    <sheet name="Plan1" sheetId="25" state="hidden" r:id="rId12"/>
  </sheets>
  <externalReferences>
    <externalReference r:id="rId13"/>
    <externalReference r:id="rId14"/>
    <externalReference r:id="rId15"/>
  </externalReferences>
  <definedNames>
    <definedName name="Acima">INDIRECT(ADDRESS(ROW()-1,COLUMN()))</definedName>
    <definedName name="Aqui">INDIRECT(ADDRESS(ROW(),COLUMN()))</definedName>
    <definedName name="_xlnm.Print_Area" localSheetId="0">BDI!$A$1:$D$51</definedName>
    <definedName name="_xlnm.Print_Area" localSheetId="6">'COMPOSIÇÃO 01'!$A$1:$I$26</definedName>
    <definedName name="_xlnm.Print_Area" localSheetId="7">'COMPOSIÇÃO 02'!$A$1:$I$25</definedName>
    <definedName name="_xlnm.Print_Area" localSheetId="8">'COMPOSIÇÃO 03'!$A$1:$I$25</definedName>
    <definedName name="_xlnm.Print_Area" localSheetId="9">'COMPOSIÇÃO 04'!$A$1:$I$25</definedName>
    <definedName name="_xlnm.Print_Area" localSheetId="10">'COMPOSIÇÃO 05'!$A$1:$I$25</definedName>
    <definedName name="_xlnm.Print_Area" localSheetId="5">'CRONOGRAMA FISICO FINANCEIRO'!$A$1:$J$43</definedName>
    <definedName name="_xlnm.Print_Area" localSheetId="2">'MEMÓRIA DE CÁLCULO'!$A$1:$J$644</definedName>
    <definedName name="_xlnm.Print_Area" localSheetId="4">ORÇAMENTO!$A$1:$I$162</definedName>
    <definedName name="Bm.colAtual">OFFSET(tabBM,,Bm.posAtual,,1)</definedName>
    <definedName name="Bm.linAtual">INDEX('[1]Orçamento e Medição - MO37587'!$S:$S,ROW())</definedName>
    <definedName name="Bm.Periodos">'[2]PLAN ADT 01'!$T$12:$AD$12</definedName>
    <definedName name="Bm.posAcum">#N/A</definedName>
    <definedName name="Bm.posAtual">IF(mediçao&lt;N(Bm.Periodos),-1,MATCH(mediçao,Bm.Periodos)-1)</definedName>
    <definedName name="éAcertoGlosa">SUM(Orç.éGlosado)</definedName>
    <definedName name="éAditadoDepois">#N/A</definedName>
    <definedName name="éAditadoNoPeríodo">#N/A</definedName>
    <definedName name="Esquerda">INDIRECT(ADDRESS(ROW(),COLUMN()-1))</definedName>
    <definedName name="EsquerdaAbaixo">INDIRECT(ADDRESS(ROW()+1,COLUMN()-1))</definedName>
    <definedName name="Excel_BuiltIn_Print_Area_1_1" localSheetId="6">#REF!</definedName>
    <definedName name="Excel_BuiltIn_Print_Area_1_1" localSheetId="9">#REF!</definedName>
    <definedName name="Excel_BuiltIn_Print_Area_1_1">#REF!</definedName>
    <definedName name="Excel_BuiltIn_Print_Area_2_1">"$#REF!.$A$1:$J$410"</definedName>
    <definedName name="Excel_BuiltIn_Print_Area_3_1" localSheetId="6">#REF!</definedName>
    <definedName name="Excel_BuiltIn_Print_Area_3_1" localSheetId="9">#REF!</definedName>
    <definedName name="Excel_BuiltIn_Print_Area_3_1">#REF!</definedName>
    <definedName name="Excel_BuiltIn_Print_Area_3_1_1" localSheetId="6">#REF!</definedName>
    <definedName name="Excel_BuiltIn_Print_Area_3_1_1" localSheetId="9">#REF!</definedName>
    <definedName name="Excel_BuiltIn_Print_Area_3_1_1">#REF!</definedName>
    <definedName name="Excel_BuiltIn_Print_Area_4" localSheetId="6">#REF!</definedName>
    <definedName name="Excel_BuiltIn_Print_Area_4" localSheetId="9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ExecAcum">IF(Item.éValido,IF(Item.Quant,Esquerda/Item.Quant,"&gt;&gt;"),"")</definedName>
    <definedName name="ExecPeriodo">#N/A</definedName>
    <definedName name="FisicoAcum">IF(Item.éValido,SUM(OFFSET(Bm.linAtual,,,,Bm.posAcum)),"")</definedName>
    <definedName name="GTRHRYH" localSheetId="6">#REF!</definedName>
    <definedName name="GTRHRYH" localSheetId="9">#REF!</definedName>
    <definedName name="GTRHRYH">#REF!</definedName>
    <definedName name="inicio">'[3]Orçamento e Medição - MO37587'!$S$5</definedName>
    <definedName name="Item.éAditado">LEN(TRIM(INDEX('[1]Orçamento e Medição - MO37587'!$L:$L,ROW())))</definedName>
    <definedName name="Item.éValido">COUNT(OFFSET(Item.preçoLic,0,0,1,4))</definedName>
    <definedName name="Item.Preço">N(IF(Item.éAditado*ISNUMBER(Item.preçoAlt),Item.preçoAlt,Item.preçoLic))</definedName>
    <definedName name="Item.preçoAlt">INDEX('[1]Orçamento e Medição - MO37587'!$K:$K,ROW())</definedName>
    <definedName name="Item.preçoLic">INDEX('[1]Orçamento e Medição - MO37587'!$H:$H,ROW())</definedName>
    <definedName name="Item.Quant">N(IF(Item.éAditado*ISNUMBER(Item.quantAlt),Item.quantAlt,Item.quantLic))</definedName>
    <definedName name="Item.quantAlt">INDEX('[1]Orçamento e Medição - MO37587'!$J:$J,ROW())</definedName>
    <definedName name="Item.quantLic">INDEX('[1]Orçamento e Medição - MO37587'!$G:$G,ROW())</definedName>
    <definedName name="mediçao">'[3]RESUMO - MO37588'!$M$2</definedName>
    <definedName name="Orç.colAdit">'[2]PLAN ADT 01'!$M$13:$M$793</definedName>
    <definedName name="Orç.éAditado">LEN(TRIM(Orç.colAdit))</definedName>
    <definedName name="Orç.éGlosado">#N/A</definedName>
    <definedName name="Orç.percAcum">'[2]PLAN ADT 01'!$R$13:$R$787</definedName>
    <definedName name="Orç.percAnterior">Orç.percAcum-Orç.percAtual</definedName>
    <definedName name="Orç.percAtual">'[2]PLAN ADT 01'!$P$13:$P$787</definedName>
    <definedName name="Orç.preço">IF(Orç.éAditado*ISNUMBER(Orç.preçoAlt),Orç.preçoAlt,Orç.preçoLic)</definedName>
    <definedName name="Orç.preçoAlt">'[2]PLAN ADT 01'!$L$13:$L$793</definedName>
    <definedName name="Orç.preçoLic">'[2]PLAN ADT 01'!$I$13:$I$792</definedName>
    <definedName name="Orç.preçoPrev">IF(ISNUMBER(Orç.preçoAlt),Orç.preçoAlt,Orç.preçoLic)</definedName>
    <definedName name="Orç.quant">IF(Orç.éAditado*ISNUMBER(Orç.quantAlt),Orç.quantAlt,Orç.quantLic)</definedName>
    <definedName name="Orç.quantAlt">'[2]PLAN ADT 01'!$K$13:$K$793</definedName>
    <definedName name="Orç.quantLic">'[2]PLAN ADT 01'!$H$13:$H$792</definedName>
    <definedName name="Orç.quantPrev">#N/A</definedName>
    <definedName name="prazo">'[3]Orçamento e Medição - MO37587'!$S$7</definedName>
    <definedName name="PreçoTotal">IF(Item.éValido,Item.Quant*Item.Preço,"")</definedName>
    <definedName name="Res.cpParcela">'[1]RESUMO - MO37588'!$E$769-SUMIF('[1]RESUMO - MO37588'!$G$18:$G$768,"&gt;=0",'[1]RESUMO - MO37588'!$E$18:$E$768)</definedName>
    <definedName name="Res.cpProp">MAX('[1]RESUMO - MO37588'!$J$10-SUM('[1]RESUMO - MO37588'!$G$17:$G$768),0)</definedName>
    <definedName name="Res.éAditadoDepois">#N/A</definedName>
    <definedName name="Res.éAditadoNoPeriodo">#N/A</definedName>
    <definedName name="Res.éGlosado">NA()</definedName>
    <definedName name="Res.linProxItem">OFFSET(tabOrçamento,Acima+1,0,ROWS(tabOrçamento)-Acima-1,1)</definedName>
    <definedName name="Res.percAcumulado">#N/A</definedName>
    <definedName name="Res.percAnterior">Res.percAcumulado-Res.percPeriodo</definedName>
    <definedName name="Res.percPeriodo">#N/A</definedName>
    <definedName name="Res.posDelta">INDIRECT(ADDRESS(ROW(),16))</definedName>
    <definedName name="Res.posInicio">INDIRECT(ADDRESS(ROW(),15))</definedName>
    <definedName name="Res.Preços">#N/A</definedName>
    <definedName name="rryr6y6y" localSheetId="6">#REF!</definedName>
    <definedName name="rryr6y6y" localSheetId="9">#REF!</definedName>
    <definedName name="rryr6y6y">#REF!</definedName>
    <definedName name="tabBM">'[2]PLAN ADT 01'!$T$13:$AD$793</definedName>
    <definedName name="TABLE_1" localSheetId="6">#REF!</definedName>
    <definedName name="TABLE_1" localSheetId="7">#REF!</definedName>
    <definedName name="TABLE_1" localSheetId="8">#REF!</definedName>
    <definedName name="TABLE_1" localSheetId="9">#REF!</definedName>
    <definedName name="TABLE_1" localSheetId="10">#REF!</definedName>
    <definedName name="TABLE_1">#REF!</definedName>
    <definedName name="TABLE_1_1">NA()</definedName>
    <definedName name="TABLE_1_7">NA()</definedName>
    <definedName name="TABLE_2_1" localSheetId="6">#REF!</definedName>
    <definedName name="TABLE_2_1" localSheetId="7">#REF!</definedName>
    <definedName name="TABLE_2_1" localSheetId="8">#REF!</definedName>
    <definedName name="TABLE_2_1" localSheetId="9">#REF!</definedName>
    <definedName name="TABLE_2_1" localSheetId="10">#REF!</definedName>
    <definedName name="TABLE_2_1">#REF!</definedName>
    <definedName name="TABLE_2_1_1">NA()</definedName>
    <definedName name="TABLE_2_1_7">NA()</definedName>
    <definedName name="tabOrçamento">'[1]Orçamento e Medição - MO37587'!$B$13:$Q$166</definedName>
    <definedName name="TipoContrato" localSheetId="6">#REF!</definedName>
    <definedName name="TipoContrato">#REF!</definedName>
    <definedName name="_xlnm.Print_Titles" localSheetId="4">ORÇAMENTO!$8:$8</definedName>
  </definedNames>
  <calcPr calcId="144525"/>
</workbook>
</file>

<file path=xl/calcChain.xml><?xml version="1.0" encoding="utf-8"?>
<calcChain xmlns="http://schemas.openxmlformats.org/spreadsheetml/2006/main">
  <c r="I7" i="13" l="1"/>
  <c r="I6" i="13"/>
  <c r="I7" i="7"/>
  <c r="I6" i="7"/>
  <c r="I7" i="28"/>
  <c r="I6" i="28"/>
  <c r="B36" i="24"/>
  <c r="J339" i="3"/>
  <c r="J336" i="3" s="1"/>
  <c r="I59" i="2"/>
  <c r="J335" i="3"/>
  <c r="J332" i="3" s="1"/>
  <c r="I58" i="2"/>
  <c r="I57" i="2"/>
  <c r="J293" i="3"/>
  <c r="J292" i="3"/>
  <c r="J291" i="3"/>
  <c r="F290" i="3"/>
  <c r="J290" i="3" s="1"/>
  <c r="J289" i="3"/>
  <c r="J288" i="3"/>
  <c r="J287" i="3"/>
  <c r="F286" i="3"/>
  <c r="J286" i="3" s="1"/>
  <c r="J285" i="3"/>
  <c r="F284" i="3"/>
  <c r="J284" i="3" s="1"/>
  <c r="F279" i="3"/>
  <c r="J279" i="3" s="1"/>
  <c r="J278" i="3"/>
  <c r="J277" i="3"/>
  <c r="J276" i="3"/>
  <c r="F275" i="3"/>
  <c r="J275" i="3" s="1"/>
  <c r="J274" i="3"/>
  <c r="J316" i="3"/>
  <c r="J315" i="3"/>
  <c r="J317" i="3"/>
  <c r="F308" i="3"/>
  <c r="J308" i="3" s="1"/>
  <c r="F314" i="3"/>
  <c r="J314" i="3" s="1"/>
  <c r="J313" i="3"/>
  <c r="J312" i="3"/>
  <c r="J311" i="3"/>
  <c r="F310" i="3"/>
  <c r="J310" i="3" s="1"/>
  <c r="J309" i="3"/>
  <c r="J475" i="3"/>
  <c r="H12" i="28"/>
  <c r="I12" i="28" s="1"/>
  <c r="H13" i="28"/>
  <c r="H11" i="28"/>
  <c r="I11" i="28" s="1"/>
  <c r="I13" i="28" s="1"/>
  <c r="I8" i="28" l="1"/>
  <c r="I17" i="28" s="1"/>
  <c r="I22" i="28" s="1"/>
  <c r="J305" i="3"/>
  <c r="F304" i="3" s="1"/>
  <c r="J304" i="3" s="1"/>
  <c r="J281" i="3"/>
  <c r="F280" i="3" s="1"/>
  <c r="J280" i="3" s="1"/>
  <c r="J271" i="3" s="1"/>
  <c r="I18" i="28"/>
  <c r="I24" i="28"/>
  <c r="I46" i="2"/>
  <c r="I45" i="2"/>
  <c r="J222" i="3"/>
  <c r="J174" i="3"/>
  <c r="J173" i="3"/>
  <c r="J172" i="3"/>
  <c r="J171" i="3"/>
  <c r="F170" i="3"/>
  <c r="J170" i="3" s="1"/>
  <c r="F169" i="3"/>
  <c r="J169" i="3" s="1"/>
  <c r="F168" i="3"/>
  <c r="J168" i="3" s="1"/>
  <c r="F167" i="3"/>
  <c r="J167" i="3" s="1"/>
  <c r="I32" i="2"/>
  <c r="J152" i="3"/>
  <c r="J151" i="3"/>
  <c r="J150" i="3"/>
  <c r="J149" i="3"/>
  <c r="F181" i="3"/>
  <c r="I21" i="28" l="1"/>
  <c r="I23" i="28"/>
  <c r="J164" i="3"/>
  <c r="D160" i="2"/>
  <c r="I39" i="2"/>
  <c r="I40" i="2"/>
  <c r="D137" i="3" l="1"/>
  <c r="E24" i="2"/>
  <c r="J122" i="3"/>
  <c r="J118" i="3"/>
  <c r="H121" i="3"/>
  <c r="J121" i="3" s="1"/>
  <c r="H120" i="3"/>
  <c r="J120" i="3" s="1"/>
  <c r="H119" i="3"/>
  <c r="J119" i="3" s="1"/>
  <c r="J117" i="3"/>
  <c r="J116" i="3"/>
  <c r="J115" i="3"/>
  <c r="J114" i="3"/>
  <c r="J113" i="3"/>
  <c r="J112" i="3"/>
  <c r="J111" i="3"/>
  <c r="J110" i="3"/>
  <c r="J84" i="3"/>
  <c r="H12" i="26"/>
  <c r="H11" i="26"/>
  <c r="I11" i="26" s="1"/>
  <c r="I12" i="26" s="1"/>
  <c r="I7" i="26"/>
  <c r="I6" i="26"/>
  <c r="I110" i="2"/>
  <c r="I8" i="26" l="1"/>
  <c r="I16" i="26" s="1"/>
  <c r="I20" i="26" s="1"/>
  <c r="J107" i="3"/>
  <c r="I23" i="26"/>
  <c r="I17" i="26"/>
  <c r="I21" i="26"/>
  <c r="J146" i="2"/>
  <c r="J145" i="2"/>
  <c r="J143" i="2"/>
  <c r="J142" i="2"/>
  <c r="J141" i="2"/>
  <c r="J137" i="2"/>
  <c r="J94" i="2"/>
  <c r="J84" i="2"/>
  <c r="I137" i="2"/>
  <c r="I138" i="2"/>
  <c r="I139" i="2"/>
  <c r="I140" i="2"/>
  <c r="I141" i="2"/>
  <c r="I142" i="2"/>
  <c r="I143" i="2"/>
  <c r="I144" i="2"/>
  <c r="I145" i="2"/>
  <c r="I146" i="2"/>
  <c r="I136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62" i="2"/>
  <c r="J585" i="3"/>
  <c r="I585" i="3"/>
  <c r="J582" i="3"/>
  <c r="I582" i="3"/>
  <c r="J579" i="3"/>
  <c r="I579" i="3"/>
  <c r="J576" i="3"/>
  <c r="I576" i="3"/>
  <c r="J573" i="3"/>
  <c r="I573" i="3"/>
  <c r="J570" i="3"/>
  <c r="I570" i="3"/>
  <c r="J567" i="3"/>
  <c r="I567" i="3"/>
  <c r="J564" i="3"/>
  <c r="I564" i="3"/>
  <c r="J561" i="3"/>
  <c r="I561" i="3"/>
  <c r="J558" i="3"/>
  <c r="I558" i="3"/>
  <c r="J555" i="3"/>
  <c r="I555" i="3"/>
  <c r="J470" i="3"/>
  <c r="I470" i="3"/>
  <c r="J467" i="3"/>
  <c r="I467" i="3"/>
  <c r="J464" i="3"/>
  <c r="I464" i="3"/>
  <c r="J461" i="3"/>
  <c r="I461" i="3"/>
  <c r="J458" i="3"/>
  <c r="I458" i="3"/>
  <c r="J455" i="3"/>
  <c r="I455" i="3"/>
  <c r="J452" i="3"/>
  <c r="I452" i="3"/>
  <c r="J449" i="3"/>
  <c r="I449" i="3"/>
  <c r="J446" i="3"/>
  <c r="I446" i="3"/>
  <c r="J443" i="3"/>
  <c r="I443" i="3"/>
  <c r="J440" i="3"/>
  <c r="I440" i="3"/>
  <c r="J437" i="3"/>
  <c r="I437" i="3"/>
  <c r="J434" i="3"/>
  <c r="J431" i="3"/>
  <c r="J428" i="3"/>
  <c r="I428" i="3"/>
  <c r="J425" i="3"/>
  <c r="I425" i="3"/>
  <c r="J422" i="3"/>
  <c r="I422" i="3"/>
  <c r="J419" i="3"/>
  <c r="I419" i="3"/>
  <c r="J416" i="3"/>
  <c r="I416" i="3"/>
  <c r="J413" i="3"/>
  <c r="I413" i="3"/>
  <c r="J411" i="3"/>
  <c r="I411" i="3"/>
  <c r="J408" i="3"/>
  <c r="I408" i="3"/>
  <c r="J405" i="3"/>
  <c r="I405" i="3"/>
  <c r="J402" i="3"/>
  <c r="I402" i="3"/>
  <c r="J399" i="3"/>
  <c r="I399" i="3"/>
  <c r="J396" i="3"/>
  <c r="I396" i="3"/>
  <c r="J393" i="3"/>
  <c r="I393" i="3"/>
  <c r="J390" i="3"/>
  <c r="I390" i="3"/>
  <c r="J387" i="3"/>
  <c r="I387" i="3"/>
  <c r="J384" i="3"/>
  <c r="I384" i="3"/>
  <c r="J381" i="3"/>
  <c r="I381" i="3"/>
  <c r="J378" i="3"/>
  <c r="I378" i="3"/>
  <c r="J375" i="3"/>
  <c r="I375" i="3"/>
  <c r="J372" i="3"/>
  <c r="I372" i="3"/>
  <c r="J369" i="3"/>
  <c r="I369" i="3"/>
  <c r="J366" i="3"/>
  <c r="I366" i="3"/>
  <c r="J364" i="3"/>
  <c r="I364" i="3"/>
  <c r="J361" i="3"/>
  <c r="I361" i="3"/>
  <c r="J355" i="3"/>
  <c r="I355" i="3"/>
  <c r="J358" i="3"/>
  <c r="I358" i="3"/>
  <c r="J352" i="3"/>
  <c r="I352" i="3"/>
  <c r="J349" i="3"/>
  <c r="I349" i="3"/>
  <c r="J346" i="3"/>
  <c r="I346" i="3"/>
  <c r="J343" i="3"/>
  <c r="E198" i="3"/>
  <c r="G198" i="3" s="1"/>
  <c r="E197" i="3"/>
  <c r="G197" i="3" s="1"/>
  <c r="J181" i="3"/>
  <c r="F184" i="3"/>
  <c r="J184" i="3" s="1"/>
  <c r="F183" i="3"/>
  <c r="J183" i="3" s="1"/>
  <c r="F182" i="3"/>
  <c r="J182" i="3" s="1"/>
  <c r="J145" i="3"/>
  <c r="F148" i="3"/>
  <c r="J148" i="3" s="1"/>
  <c r="F147" i="3"/>
  <c r="J147" i="3" s="1"/>
  <c r="F146" i="3"/>
  <c r="J146" i="3" s="1"/>
  <c r="J137" i="3"/>
  <c r="I27" i="2" s="1"/>
  <c r="J134" i="3"/>
  <c r="J127" i="3"/>
  <c r="F130" i="3"/>
  <c r="J130" i="3" s="1"/>
  <c r="F129" i="3"/>
  <c r="J129" i="3" s="1"/>
  <c r="F128" i="3"/>
  <c r="J128" i="3" s="1"/>
  <c r="J91" i="3"/>
  <c r="J90" i="3"/>
  <c r="J89" i="3"/>
  <c r="J88" i="3"/>
  <c r="H78" i="3"/>
  <c r="H77" i="3"/>
  <c r="H76" i="3"/>
  <c r="J102" i="3"/>
  <c r="J103" i="3"/>
  <c r="J104" i="3"/>
  <c r="J101" i="3"/>
  <c r="J100" i="3"/>
  <c r="J99" i="3"/>
  <c r="J98" i="3"/>
  <c r="J97" i="3"/>
  <c r="J59" i="3"/>
  <c r="J61" i="3"/>
  <c r="J58" i="3"/>
  <c r="H60" i="3"/>
  <c r="J60" i="3" s="1"/>
  <c r="H53" i="3"/>
  <c r="J53" i="3" s="1"/>
  <c r="J52" i="3"/>
  <c r="H51" i="3"/>
  <c r="J51" i="3" s="1"/>
  <c r="J50" i="3"/>
  <c r="I106" i="2" l="1"/>
  <c r="C30" i="24" s="1"/>
  <c r="J142" i="3"/>
  <c r="I147" i="2"/>
  <c r="C34" i="24" s="1"/>
  <c r="I22" i="26"/>
  <c r="I64" i="3"/>
  <c r="I40" i="3" l="1"/>
  <c r="J40" i="3" s="1"/>
  <c r="I39" i="3"/>
  <c r="J39" i="3" s="1"/>
  <c r="I38" i="3"/>
  <c r="J38" i="3" s="1"/>
  <c r="I37" i="3"/>
  <c r="H44" i="3"/>
  <c r="J44" i="3" s="1"/>
  <c r="H43" i="3"/>
  <c r="J43" i="3" s="1"/>
  <c r="H42" i="3"/>
  <c r="J42" i="3" s="1"/>
  <c r="J37" i="3"/>
  <c r="F31" i="3"/>
  <c r="J31" i="3" s="1"/>
  <c r="F23" i="3"/>
  <c r="J23" i="3" s="1"/>
  <c r="H105" i="3"/>
  <c r="J105" i="3" s="1"/>
  <c r="J94" i="3" s="1"/>
  <c r="I92" i="3"/>
  <c r="J92" i="3" s="1"/>
  <c r="J79" i="3"/>
  <c r="J644" i="3"/>
  <c r="J641" i="3" s="1"/>
  <c r="J635" i="3"/>
  <c r="J636" i="3"/>
  <c r="J637" i="3"/>
  <c r="J639" i="3"/>
  <c r="J633" i="3"/>
  <c r="F638" i="3"/>
  <c r="J638" i="3" s="1"/>
  <c r="F634" i="3"/>
  <c r="J634" i="3" s="1"/>
  <c r="J616" i="3"/>
  <c r="F615" i="3"/>
  <c r="J615" i="3" s="1"/>
  <c r="J162" i="3"/>
  <c r="J159" i="3" s="1"/>
  <c r="J610" i="3"/>
  <c r="J607" i="3" s="1"/>
  <c r="F152" i="2" s="1"/>
  <c r="I152" i="2" s="1"/>
  <c r="J605" i="3"/>
  <c r="J602" i="3" s="1"/>
  <c r="F151" i="2" s="1"/>
  <c r="I151" i="2" s="1"/>
  <c r="J600" i="3"/>
  <c r="J599" i="3"/>
  <c r="J594" i="3"/>
  <c r="J593" i="3"/>
  <c r="E626" i="3"/>
  <c r="J626" i="3" s="1"/>
  <c r="E625" i="3"/>
  <c r="J625" i="3" s="1"/>
  <c r="E624" i="3"/>
  <c r="J624" i="3" s="1"/>
  <c r="E623" i="3"/>
  <c r="J623" i="3" s="1"/>
  <c r="F327" i="3"/>
  <c r="J327" i="3" s="1"/>
  <c r="J326" i="3"/>
  <c r="J325" i="3"/>
  <c r="J324" i="3"/>
  <c r="F323" i="3"/>
  <c r="J323" i="3" s="1"/>
  <c r="J322" i="3"/>
  <c r="F303" i="3"/>
  <c r="J303" i="3" s="1"/>
  <c r="J302" i="3"/>
  <c r="J301" i="3"/>
  <c r="J300" i="3"/>
  <c r="F299" i="3"/>
  <c r="J299" i="3" s="1"/>
  <c r="J298" i="3"/>
  <c r="F267" i="3"/>
  <c r="J267" i="3" s="1"/>
  <c r="F266" i="3"/>
  <c r="J266" i="3" s="1"/>
  <c r="F265" i="3"/>
  <c r="J265" i="3" s="1"/>
  <c r="F264" i="3"/>
  <c r="J264" i="3" s="1"/>
  <c r="F263" i="3"/>
  <c r="J263" i="3" s="1"/>
  <c r="G267" i="3"/>
  <c r="G266" i="3"/>
  <c r="G265" i="3"/>
  <c r="G264" i="3"/>
  <c r="G263" i="3"/>
  <c r="J255" i="3"/>
  <c r="J256" i="3"/>
  <c r="J257" i="3"/>
  <c r="J258" i="3"/>
  <c r="J254" i="3"/>
  <c r="F249" i="3"/>
  <c r="J249" i="3" s="1"/>
  <c r="F248" i="3"/>
  <c r="J248" i="3" s="1"/>
  <c r="F247" i="3"/>
  <c r="J247" i="3" s="1"/>
  <c r="J238" i="3"/>
  <c r="J239" i="3"/>
  <c r="J237" i="3"/>
  <c r="J233" i="3"/>
  <c r="J232" i="3"/>
  <c r="J227" i="3"/>
  <c r="J228" i="3"/>
  <c r="J221" i="3"/>
  <c r="J219" i="3" s="1"/>
  <c r="J215" i="3"/>
  <c r="J213" i="3" s="1"/>
  <c r="J207" i="3"/>
  <c r="J205" i="3" s="1"/>
  <c r="E189" i="3"/>
  <c r="E200" i="3"/>
  <c r="E199" i="3"/>
  <c r="E196" i="3"/>
  <c r="G196" i="3" s="1"/>
  <c r="E195" i="3"/>
  <c r="E194" i="3"/>
  <c r="E193" i="3"/>
  <c r="G193" i="3" s="1"/>
  <c r="E192" i="3"/>
  <c r="G192" i="3" s="1"/>
  <c r="E191" i="3"/>
  <c r="E190" i="3"/>
  <c r="E188" i="3"/>
  <c r="G188" i="3" s="1"/>
  <c r="E187" i="3"/>
  <c r="G187" i="3" s="1"/>
  <c r="J85" i="3"/>
  <c r="J86" i="3"/>
  <c r="J87" i="3"/>
  <c r="J72" i="3"/>
  <c r="J73" i="3"/>
  <c r="J74" i="3"/>
  <c r="J75" i="3"/>
  <c r="J76" i="3"/>
  <c r="J77" i="3"/>
  <c r="J78" i="3"/>
  <c r="J41" i="3"/>
  <c r="J49" i="3"/>
  <c r="J46" i="3" s="1"/>
  <c r="J25" i="3"/>
  <c r="J26" i="3"/>
  <c r="L160" i="2"/>
  <c r="I56" i="2"/>
  <c r="J295" i="3" l="1"/>
  <c r="J596" i="3"/>
  <c r="F150" i="2" s="1"/>
  <c r="I150" i="2" s="1"/>
  <c r="J124" i="3"/>
  <c r="J590" i="3"/>
  <c r="F149" i="2" s="1"/>
  <c r="I149" i="2" s="1"/>
  <c r="J612" i="3"/>
  <c r="F153" i="2" s="1"/>
  <c r="I153" i="2" s="1"/>
  <c r="I160" i="2"/>
  <c r="J630" i="3"/>
  <c r="I159" i="2" s="1"/>
  <c r="J235" i="3"/>
  <c r="J230" i="3"/>
  <c r="G201" i="3"/>
  <c r="J178" i="3" s="1"/>
  <c r="J34" i="3"/>
  <c r="J319" i="3"/>
  <c r="I154" i="2" l="1"/>
  <c r="C36" i="24" s="1"/>
  <c r="I51" i="2"/>
  <c r="I50" i="2"/>
  <c r="I31" i="2"/>
  <c r="H36" i="24" l="1"/>
  <c r="G36" i="24"/>
  <c r="J260" i="3"/>
  <c r="J251" i="3"/>
  <c r="J36" i="24" l="1"/>
  <c r="J37" i="24" s="1"/>
  <c r="J81" i="3"/>
  <c r="J71" i="3"/>
  <c r="J68" i="3" s="1"/>
  <c r="H29" i="24"/>
  <c r="G29" i="24"/>
  <c r="J156" i="3" l="1"/>
  <c r="J620" i="3"/>
  <c r="F156" i="2" s="1"/>
  <c r="B38" i="24" l="1"/>
  <c r="B34" i="24"/>
  <c r="B32" i="24"/>
  <c r="B30" i="24"/>
  <c r="B28" i="24"/>
  <c r="B26" i="24"/>
  <c r="B24" i="24"/>
  <c r="I161" i="2" l="1"/>
  <c r="C40" i="24" s="1"/>
  <c r="I40" i="24" l="1"/>
  <c r="J40" i="24" s="1"/>
  <c r="J41" i="24" s="1"/>
  <c r="B26" i="23"/>
  <c r="B22" i="23"/>
  <c r="B31" i="23" l="1"/>
  <c r="B38" i="23"/>
  <c r="J226" i="3"/>
  <c r="H12" i="14"/>
  <c r="H11" i="14"/>
  <c r="I11" i="14" s="1"/>
  <c r="I12" i="14" s="1"/>
  <c r="I7" i="14"/>
  <c r="I6" i="14"/>
  <c r="H12" i="13"/>
  <c r="H11" i="13"/>
  <c r="I11" i="13" s="1"/>
  <c r="I12" i="13" s="1"/>
  <c r="H12" i="7"/>
  <c r="H11" i="7"/>
  <c r="I11" i="7" s="1"/>
  <c r="I12" i="7" s="1"/>
  <c r="J550" i="3"/>
  <c r="I550" i="3"/>
  <c r="J547" i="3"/>
  <c r="I547" i="3"/>
  <c r="J544" i="3"/>
  <c r="I544" i="3"/>
  <c r="J541" i="3"/>
  <c r="I541" i="3"/>
  <c r="J538" i="3"/>
  <c r="I538" i="3"/>
  <c r="J535" i="3"/>
  <c r="I535" i="3"/>
  <c r="J532" i="3"/>
  <c r="I532" i="3"/>
  <c r="J529" i="3"/>
  <c r="I529" i="3"/>
  <c r="J526" i="3"/>
  <c r="I526" i="3"/>
  <c r="J523" i="3"/>
  <c r="I523" i="3"/>
  <c r="J520" i="3"/>
  <c r="I520" i="3"/>
  <c r="J517" i="3"/>
  <c r="I517" i="3"/>
  <c r="J514" i="3"/>
  <c r="I514" i="3"/>
  <c r="J511" i="3"/>
  <c r="I511" i="3"/>
  <c r="J508" i="3"/>
  <c r="I508" i="3"/>
  <c r="J505" i="3"/>
  <c r="I505" i="3"/>
  <c r="J502" i="3"/>
  <c r="I502" i="3"/>
  <c r="J499" i="3"/>
  <c r="I499" i="3"/>
  <c r="J496" i="3"/>
  <c r="I496" i="3"/>
  <c r="J493" i="3"/>
  <c r="I493" i="3"/>
  <c r="J490" i="3"/>
  <c r="I490" i="3"/>
  <c r="J487" i="3"/>
  <c r="I487" i="3"/>
  <c r="J484" i="3"/>
  <c r="I484" i="3"/>
  <c r="J481" i="3"/>
  <c r="I481" i="3"/>
  <c r="J478" i="3"/>
  <c r="I478" i="3"/>
  <c r="I475" i="3"/>
  <c r="J211" i="3"/>
  <c r="J28" i="3"/>
  <c r="H18" i="3"/>
  <c r="J15" i="3" s="1"/>
  <c r="H13" i="3"/>
  <c r="J10" i="3" s="1"/>
  <c r="I130" i="2"/>
  <c r="I129" i="2"/>
  <c r="I128" i="2"/>
  <c r="I125" i="2"/>
  <c r="I124" i="2"/>
  <c r="I123" i="2"/>
  <c r="I120" i="2"/>
  <c r="I119" i="2"/>
  <c r="I118" i="2"/>
  <c r="I117" i="2"/>
  <c r="I116" i="2"/>
  <c r="I113" i="2"/>
  <c r="I112" i="2"/>
  <c r="I111" i="2"/>
  <c r="I109" i="2"/>
  <c r="I108" i="2"/>
  <c r="E55" i="2"/>
  <c r="E54" i="2"/>
  <c r="E49" i="2"/>
  <c r="E35" i="2"/>
  <c r="E23" i="2"/>
  <c r="E22" i="2"/>
  <c r="E21" i="2"/>
  <c r="E18" i="2"/>
  <c r="E17" i="2"/>
  <c r="E16" i="2"/>
  <c r="E13" i="2"/>
  <c r="E12" i="2"/>
  <c r="E11" i="2"/>
  <c r="E10" i="2"/>
  <c r="C54" i="1"/>
  <c r="C42" i="1"/>
  <c r="C34" i="1"/>
  <c r="C21" i="1"/>
  <c r="C46" i="1" s="1"/>
  <c r="I8" i="14" l="1"/>
  <c r="I16" i="14" s="1"/>
  <c r="I21" i="14" s="1"/>
  <c r="I8" i="7"/>
  <c r="I16" i="7" s="1"/>
  <c r="I20" i="7" s="1"/>
  <c r="I8" i="13"/>
  <c r="I16" i="13" s="1"/>
  <c r="I21" i="13" s="1"/>
  <c r="J244" i="3"/>
  <c r="I156" i="2"/>
  <c r="I54" i="2"/>
  <c r="I17" i="2"/>
  <c r="I55" i="2"/>
  <c r="I25" i="2"/>
  <c r="J224" i="3"/>
  <c r="I44" i="2" s="1"/>
  <c r="I10" i="2"/>
  <c r="I13" i="2"/>
  <c r="I11" i="2"/>
  <c r="I30" i="2"/>
  <c r="I33" i="2" s="1"/>
  <c r="C18" i="24" s="1"/>
  <c r="I26" i="2"/>
  <c r="I22" i="2"/>
  <c r="I21" i="2"/>
  <c r="I62" i="3"/>
  <c r="I24" i="2"/>
  <c r="I35" i="2"/>
  <c r="I36" i="2" s="1"/>
  <c r="C20" i="24" s="1"/>
  <c r="J209" i="3"/>
  <c r="I38" i="2" s="1"/>
  <c r="I43" i="2"/>
  <c r="I49" i="2"/>
  <c r="I52" i="2" s="1"/>
  <c r="C26" i="24" s="1"/>
  <c r="J24" i="3"/>
  <c r="J20" i="3" s="1"/>
  <c r="I23" i="2"/>
  <c r="I63" i="3"/>
  <c r="I133" i="2"/>
  <c r="I132" i="2"/>
  <c r="I17" i="13"/>
  <c r="I20" i="14"/>
  <c r="I23" i="14"/>
  <c r="I122" i="2" s="1"/>
  <c r="I17" i="14"/>
  <c r="I121" i="2"/>
  <c r="I115" i="2"/>
  <c r="I114" i="2"/>
  <c r="I17" i="7"/>
  <c r="I131" i="2"/>
  <c r="I127" i="2"/>
  <c r="C45" i="1"/>
  <c r="C47" i="1" s="1"/>
  <c r="C57" i="1" s="1"/>
  <c r="I16" i="2"/>
  <c r="I23" i="7" l="1"/>
  <c r="I23" i="13"/>
  <c r="I126" i="2" s="1"/>
  <c r="I134" i="2" s="1"/>
  <c r="C32" i="24" s="1"/>
  <c r="I22" i="13"/>
  <c r="I20" i="13"/>
  <c r="I60" i="2"/>
  <c r="C28" i="24" s="1"/>
  <c r="I47" i="2"/>
  <c r="C24" i="24" s="1"/>
  <c r="I24" i="24" s="1"/>
  <c r="I41" i="2"/>
  <c r="I28" i="2"/>
  <c r="C16" i="24" s="1"/>
  <c r="I21" i="7"/>
  <c r="I22" i="7" s="1"/>
  <c r="I65" i="3"/>
  <c r="J55" i="3" s="1"/>
  <c r="I12" i="2"/>
  <c r="I14" i="2" s="1"/>
  <c r="C12" i="24" s="1"/>
  <c r="I157" i="2"/>
  <c r="C38" i="24" s="1"/>
  <c r="I22" i="14"/>
  <c r="C22" i="24" l="1"/>
  <c r="I22" i="24" s="1"/>
  <c r="D12" i="24"/>
  <c r="I18" i="2"/>
  <c r="H38" i="24"/>
  <c r="H34" i="24"/>
  <c r="I34" i="24"/>
  <c r="E30" i="24"/>
  <c r="F30" i="24"/>
  <c r="G30" i="24"/>
  <c r="F28" i="24"/>
  <c r="H28" i="24"/>
  <c r="G28" i="24"/>
  <c r="E18" i="24"/>
  <c r="F18" i="24"/>
  <c r="G18" i="24"/>
  <c r="H22" i="24" l="1"/>
  <c r="J22" i="24" s="1"/>
  <c r="J23" i="24" s="1"/>
  <c r="I19" i="2"/>
  <c r="F16" i="24"/>
  <c r="I38" i="24"/>
  <c r="I42" i="24" s="1"/>
  <c r="J30" i="24"/>
  <c r="J31" i="24" s="1"/>
  <c r="J34" i="24"/>
  <c r="J35" i="24" s="1"/>
  <c r="G20" i="24"/>
  <c r="H20" i="24"/>
  <c r="F20" i="24"/>
  <c r="J12" i="24"/>
  <c r="E16" i="24"/>
  <c r="J24" i="24"/>
  <c r="J25" i="24" s="1"/>
  <c r="J18" i="24"/>
  <c r="J19" i="24" s="1"/>
  <c r="J28" i="24"/>
  <c r="J29" i="24" s="1"/>
  <c r="I162" i="2" l="1"/>
  <c r="K162" i="2" s="1"/>
  <c r="C14" i="24"/>
  <c r="C42" i="24" s="1"/>
  <c r="J13" i="24"/>
  <c r="J16" i="24"/>
  <c r="F32" i="24"/>
  <c r="F42" i="24" s="1"/>
  <c r="J38" i="24"/>
  <c r="J39" i="24" s="1"/>
  <c r="J20" i="24"/>
  <c r="J21" i="24" s="1"/>
  <c r="G26" i="24"/>
  <c r="H26" i="24"/>
  <c r="E14" i="24" l="1"/>
  <c r="D14" i="24"/>
  <c r="F43" i="24"/>
  <c r="J17" i="24"/>
  <c r="H32" i="24"/>
  <c r="H42" i="24" s="1"/>
  <c r="G32" i="24"/>
  <c r="G42" i="24" s="1"/>
  <c r="E32" i="24"/>
  <c r="E42" i="24" s="1"/>
  <c r="J26" i="24"/>
  <c r="J27" i="24" s="1"/>
  <c r="D42" i="24" l="1"/>
  <c r="D43" i="24" s="1"/>
  <c r="J14" i="24"/>
  <c r="J32" i="24"/>
  <c r="J33" i="24" s="1"/>
  <c r="G43" i="24"/>
  <c r="H43" i="24"/>
  <c r="E43" i="24"/>
  <c r="I43" i="24"/>
  <c r="J15" i="24" l="1"/>
  <c r="J42" i="24"/>
  <c r="J43" i="24" s="1"/>
  <c r="C21" i="24" l="1"/>
  <c r="C15" i="24"/>
  <c r="C33" i="24"/>
  <c r="C25" i="24"/>
  <c r="C23" i="24"/>
  <c r="C41" i="24"/>
  <c r="C43" i="24"/>
  <c r="C27" i="24"/>
  <c r="C13" i="24"/>
  <c r="C35" i="24"/>
  <c r="C29" i="24"/>
  <c r="C19" i="24"/>
  <c r="C31" i="24"/>
  <c r="C37" i="24"/>
  <c r="C39" i="24"/>
  <c r="C17" i="24"/>
</calcChain>
</file>

<file path=xl/comments1.xml><?xml version="1.0" encoding="utf-8"?>
<comments xmlns="http://schemas.openxmlformats.org/spreadsheetml/2006/main">
  <authors>
    <author>c094707</author>
    <author>Ari Marcos Figueiredo Sousa</author>
  </authors>
  <commentList>
    <comment ref="B17" authorId="0">
      <text>
        <r>
          <rPr>
            <sz val="10"/>
            <color indexed="81"/>
            <rFont val="Tahoma"/>
            <family val="2"/>
          </rPr>
          <t xml:space="preserve"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
</t>
        </r>
      </text>
    </comment>
    <comment ref="B18" authorId="0">
      <text>
        <r>
          <rPr>
            <sz val="10"/>
            <color indexed="81"/>
            <rFont val="Tahoma"/>
            <family val="2"/>
          </rPr>
          <t xml:space="preserve">Remuneração de recursos investidos pelo contratado na execução da obra em benefício de contratante.
Se o contratante não dá um adiantamento para o início da obra, o contratado deverá investir um capital sobre o qual terá uma despesa financeira correspondente ao prazo entre o desembolso e o recebimento (consideramos 30 dias).
 É sugerido adotar o valor dos rendimentos do CDB. Recomenda-se considerar o valor entre 0 e  1,20% sobre o custo direto de produção (CD).
</t>
        </r>
      </text>
    </comment>
    <comment ref="B19" authorId="0">
      <text>
        <r>
          <rPr>
            <sz val="10"/>
            <color indexed="81"/>
            <rFont val="Tahoma"/>
            <family val="2"/>
          </rPr>
          <t xml:space="preserve">Compreende os imprevistos que são ocasionados na obra, feriados extraordinários, substituição de materiais por outros de melhor qualidade, etc.
É sugerido valor entre 0 e 2% do custo direto de produção (CD).
TIPOS DE IMPREVISTOS
FORÇA MAIOR: 
NATURAIS:ENCHENTES, RAIOS, VENDAVAIS
ECONÔMICOS:CRIAÇAO DE NOVOS IMPOSTOS, JORNADAS DE TRABALHO DIFERENTES
SÓCIO-POLÍTICOS: GREVES, GUERRAS, SAQUES
DE PREVISIBILIDADE RELATIVA:
NATURAIS:CHEIAS, CHUVAS
ECONÔMICOS:ATRASO DE PAGAMENTO, AUMENTO DA INFLAÇÃO, ATRASOS DE TERCEIROS
HUMANOS: VARIAÇÕES DE PRODUTIVIDADE, INTERRUPÇÕES DE TRABALHO, ACORDOS JUDICIAIS DE QUESTÕES TRABALHISTAS
ALEATÓRIOS:
DE DIFÍCIL PREVISÃO, TAIS COMO ACIDENTES, SUBSTITUIÇÕES DE MATERIAIS, FURTOS, PERDA DE MATERIAL POR VANDALISMO, ETC.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20" authorId="0">
      <text>
        <r>
          <rPr>
            <sz val="10"/>
            <color indexed="81"/>
            <rFont val="Tahoma"/>
            <family val="2"/>
          </rPr>
          <t xml:space="preserve">Compreende recomposição de serviços já executados.
Recomenda-se um valor máximo de 0,42%.
</t>
        </r>
      </text>
    </comment>
    <comment ref="B21" authorId="0">
      <text>
        <r>
          <rPr>
            <sz val="10"/>
            <color indexed="81"/>
            <rFont val="Tahoma"/>
            <family val="2"/>
          </rPr>
          <t>O lucro de uma determinada obra é o resultado financeiro positivo resultante da diferença entre todas as receitas e das despesas da obra.
Este valor, após o recolhimento do Imposto de renda é o lucro da Empresa, ou sua remuneração.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B26" authorId="0">
      <text>
        <r>
          <rPr>
            <sz val="10"/>
            <color indexed="81"/>
            <rFont val="Tahoma"/>
            <family val="2"/>
          </rPr>
          <t>Referem-se aos tributos ou impostos cobrados sobre a receita total da obra e compreendem os impostos citados nas colunas abaixo.
Segundo recomendação do TCU (Tribunal de Contas da União) o IRPJ (Imposto de Renda Pessoa Jurídica) e CSLL (Contribuição Social Sobre o Lucro Líquido) não devem ser incluídos nos orçamentos de obras, já que estão relacionados com o desempenho financeiro da empresa e não com a execução do serviço de construção civil que está sendo orçado.</t>
        </r>
      </text>
    </comment>
    <comment ref="B27" authorId="0">
      <text>
        <r>
          <rPr>
            <sz val="10"/>
            <color indexed="81"/>
            <rFont val="Tahoma"/>
            <family val="2"/>
          </rPr>
          <t xml:space="preserve">ISS ( Imposto Sobre Serviços de Qualquer Natureza): de competência municipal, aplicado sobre o preço do serviço prestado, com deduções.
É importante  considerar que o ISS tem incidência sobre a RECEITA (FATURAMENTO) ABATIDA AS DESPESAS COM MÃO DE OBRA DE TERCEIROS  (ISS recolhido por sub empreiteiros) E DO MATERIAL GASTO, portanto, é conveniente quando da análise   destas taxas e impostos incidentes, considerar, se possível na época do orçamento este diferencial, que por vezes poderá chegar a 50% do valor devido do ISS.
Quando não se tem as informações completas do orçamento com estimativa de mão de obra, considera-se usualmente que entre 40% e 60% podem ser deduzidos e portanto o percentual de ISS seria aplicado apenas sobre 60% a 40% do preço de final. 
- Se num município o ISS é da ordem de 2% e consideramos que os gastos passíveis de deduções(materiais e sub-empreitadas) são da ordem de 60% do faturamento, o ISS vai incidir sobre 40% restante o que corresponde a 0,8% (2% de 40%) do preço final da obra.
</t>
        </r>
      </text>
    </comment>
    <comment ref="B28" authorId="0">
      <text>
        <r>
          <rPr>
            <sz val="10"/>
            <color indexed="81"/>
            <rFont val="Tahoma"/>
            <family val="2"/>
          </rPr>
          <t xml:space="preserve">COFINS (Contribuição para Financiamento da Seguridade Social) – 3 %: Financia a seguridade social pelo sistema S (SESC, SESI, SENAC, SENAI, SEST, SENAT, SENAR E SEBRAE);
</t>
        </r>
      </text>
    </comment>
    <comment ref="B29" authorId="0">
      <text>
        <r>
          <rPr>
            <sz val="10"/>
            <color indexed="81"/>
            <rFont val="Tahoma"/>
            <family val="2"/>
          </rPr>
          <t xml:space="preserve">PIS (Programa de Integração Social) - 0,65% : Financia o pagamento do seguro desemprego e do abono dos trabalhadores que ganham até dois salários mínimos, bem como o financiamento de  programas de desenvolvimento econômico
</t>
        </r>
      </text>
    </comment>
    <comment ref="B30" authorId="1">
      <text>
        <r>
          <rPr>
            <b/>
            <sz val="9"/>
            <color indexed="81"/>
            <rFont val="Tahoma"/>
            <family val="2"/>
          </rPr>
          <t>Contribuição Previdenciária sobre a Receita Bruta - CPRB</t>
        </r>
        <r>
          <rPr>
            <sz val="9"/>
            <color indexed="81"/>
            <rFont val="Tahoma"/>
            <family val="2"/>
          </rPr>
          <t xml:space="preserve">
as obras que forem matriculadas no Cadastro Específico do INSS - CEI após o primeiro dia do quarto mês subsequente ao da publicação da Lei 12.844/2013, de 19/7/2013, não se sujeitam à contribuição do INSS de 20% sobre a folha de pagamento. Nesse período, ficarão sujeitas à alíquota de 2% sobre o valor da receita bruta.
por meio do Acórdão 2293/2013 – Plenário, o TCU recomendou que, nesse período, a Administração deve utilizar os preços do SINAPI já desonerados e que deve incluir a alíquota de 2% no cálculo do BDI.
</t>
        </r>
      </text>
    </comment>
  </commentList>
</comments>
</file>

<file path=xl/sharedStrings.xml><?xml version="1.0" encoding="utf-8"?>
<sst xmlns="http://schemas.openxmlformats.org/spreadsheetml/2006/main" count="2051" uniqueCount="681">
  <si>
    <t>GRUPO A</t>
  </si>
  <si>
    <t>%</t>
  </si>
  <si>
    <t>01</t>
  </si>
  <si>
    <t>INSS</t>
  </si>
  <si>
    <t>02</t>
  </si>
  <si>
    <t>SESI ou SESC</t>
  </si>
  <si>
    <t>03</t>
  </si>
  <si>
    <t>SENAI ou SENAC</t>
  </si>
  <si>
    <t>04</t>
  </si>
  <si>
    <t>INCRA</t>
  </si>
  <si>
    <t>05</t>
  </si>
  <si>
    <t>Salário Educação</t>
  </si>
  <si>
    <t>06</t>
  </si>
  <si>
    <t>FGTS</t>
  </si>
  <si>
    <t>07</t>
  </si>
  <si>
    <t>Seguro Acidente do Trabalho/SAT</t>
  </si>
  <si>
    <t>08</t>
  </si>
  <si>
    <t>SEBRAE</t>
  </si>
  <si>
    <t>09</t>
  </si>
  <si>
    <t>SECONCI</t>
  </si>
  <si>
    <t>Total de Encargos Sociais Básicos</t>
  </si>
  <si>
    <t>GRUPO B</t>
  </si>
  <si>
    <t>10</t>
  </si>
  <si>
    <t>Repouso Semanal Remunerado</t>
  </si>
  <si>
    <t>11</t>
  </si>
  <si>
    <t>Feriados</t>
  </si>
  <si>
    <t>13</t>
  </si>
  <si>
    <t>Auxílio Enfermidade</t>
  </si>
  <si>
    <t>14</t>
  </si>
  <si>
    <t>13º Salário</t>
  </si>
  <si>
    <t>15</t>
  </si>
  <si>
    <t>Licença Paternidade</t>
  </si>
  <si>
    <t>16</t>
  </si>
  <si>
    <t>Faltas Justificadas</t>
  </si>
  <si>
    <t>17</t>
  </si>
  <si>
    <t>Dias de Chuvas</t>
  </si>
  <si>
    <t>18</t>
  </si>
  <si>
    <t>Auxílio Acidente de Trabalho</t>
  </si>
  <si>
    <t>19</t>
  </si>
  <si>
    <t>Férias Gozadas</t>
  </si>
  <si>
    <t>20</t>
  </si>
  <si>
    <t>Salário Maternidade</t>
  </si>
  <si>
    <t>Total de Encargos Sociais que recebem incidências de A</t>
  </si>
  <si>
    <t>GRUPO C</t>
  </si>
  <si>
    <t>21</t>
  </si>
  <si>
    <t>Aviso Prévio Indenizado</t>
  </si>
  <si>
    <t>22</t>
  </si>
  <si>
    <t>Aviso Prévio Trabalhado</t>
  </si>
  <si>
    <t>23</t>
  </si>
  <si>
    <t>Férias Indenizadas</t>
  </si>
  <si>
    <t>24</t>
  </si>
  <si>
    <t>Déposito Rescisão Sem Justa Causa</t>
  </si>
  <si>
    <t>25</t>
  </si>
  <si>
    <t>Indenização Adicional</t>
  </si>
  <si>
    <t>Total dos Encargos Sociais que não recebem as incidências de A</t>
  </si>
  <si>
    <t>GRUPO D</t>
  </si>
  <si>
    <t>26</t>
  </si>
  <si>
    <t>Reincidência de Grupo A sobre Grupo B</t>
  </si>
  <si>
    <t>27</t>
  </si>
  <si>
    <t>Reincidência de Grupo A sobre Aviso Prévio Trabalhado e Reincidência do FGTS sobre Aviso Prévio Indenizado</t>
  </si>
  <si>
    <t>Total das Taxas incidências e reincidências</t>
  </si>
  <si>
    <t>GRUPO E</t>
  </si>
  <si>
    <t>28</t>
  </si>
  <si>
    <t>Refeição/alimentação (Convenção Coletiva do Trabalho 2012/2013)</t>
  </si>
  <si>
    <t>29</t>
  </si>
  <si>
    <t>Vale Transporte (Lei nº 7418/85 e Decreto 95.247/87)</t>
  </si>
  <si>
    <t>30</t>
  </si>
  <si>
    <t>Uniforme/equipamento de segurança (Art. 166 da CLT e NR-18 da Lei nº 6.514/77 e Convenção Coletiva do Trabalho 2012/2013)</t>
  </si>
  <si>
    <t>31</t>
  </si>
  <si>
    <t>Plano de Saúde (Convenção Coletiva do Trabalho 2012/2013</t>
  </si>
  <si>
    <t>TOTAL GERAL ENCARGOS SOCIAIS</t>
  </si>
  <si>
    <t>OBS.: Encargos Sociais conforme Sistema Nacional de Pesquisa de Custos e Índices da Construção Civil - SINAPI para o estado do Espírito Santo com vigência a partir de 04/2013.
Encargo Complementar conforme CEOP - Conselho Estadual de Obras Públicas do Espírito Santo publicada no Diário Oficial do Estado do Espírito  Santo  em  17/08/2012  e  que  se  aplica  às  obras  a  serem  licitadas,  a  partir  da  data  de publicação, no âmbito do Poder Executivo Estadual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</si>
  <si>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</si>
  <si>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</si>
  <si>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</si>
  <si>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</si>
  <si>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</si>
  <si>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Secretaria Municipal de Obras, Infraestrutura e Transporte
Departamento Engenharia</t>
  </si>
  <si>
    <t>PLANILHA ORÇAMENTÁRIA</t>
  </si>
  <si>
    <t>Data emissão</t>
  </si>
  <si>
    <r>
      <t>PROPRIETÁRIO:</t>
    </r>
    <r>
      <rPr>
        <sz val="11"/>
        <rFont val="Arial Narrow"/>
        <family val="2"/>
        <charset val="1"/>
      </rPr>
      <t>PREFEITURA MUNICIPAL DE SÃO MATEUS</t>
    </r>
  </si>
  <si>
    <t>ITEM</t>
  </si>
  <si>
    <t>CODIGO</t>
  </si>
  <si>
    <t>FONTE</t>
  </si>
  <si>
    <t>DESCRIÇÃO DOS SERVIÇOS</t>
  </si>
  <si>
    <t>UND.</t>
  </si>
  <si>
    <t>QUANT.</t>
  </si>
  <si>
    <t>PREÇO UNIT. S/ BDI</t>
  </si>
  <si>
    <t>PREÇO UNIT. C/ BDI</t>
  </si>
  <si>
    <t>PREÇO TOTAL C/ BDI</t>
  </si>
  <si>
    <t>1.0</t>
  </si>
  <si>
    <t>SERVIÇOS PRELIMINARES</t>
  </si>
  <si>
    <t>1.1</t>
  </si>
  <si>
    <t>SINAPI</t>
  </si>
  <si>
    <t>1.2</t>
  </si>
  <si>
    <t>1.3</t>
  </si>
  <si>
    <t>1.4</t>
  </si>
  <si>
    <t>TAPUME DE CHAPA DE MADEIRA COMPENSADA, E= 6MM, COM PINTURA A CAL E REAPROVEITAMENTO DE 2X</t>
  </si>
  <si>
    <t>COMPOSIÇÃO 01</t>
  </si>
  <si>
    <t>COMPOSIÇÃO 02</t>
  </si>
  <si>
    <t>SUB-TOTAL</t>
  </si>
  <si>
    <t>2.0</t>
  </si>
  <si>
    <t>MOVIMENTO DE TERRA</t>
  </si>
  <si>
    <t>2.1</t>
  </si>
  <si>
    <t>ESCAVACAO MANUAL EM SOLO-PROF. ATE 1,50 M</t>
  </si>
  <si>
    <t>2.2</t>
  </si>
  <si>
    <t>ATERRO COM AREIA COM ADENSAMENTO HIDRAULICO</t>
  </si>
  <si>
    <t>2.3</t>
  </si>
  <si>
    <t>REATERRO DE VALA COM COMPACTAÇÃO MANUAL</t>
  </si>
  <si>
    <t>3.0</t>
  </si>
  <si>
    <t>INFRA-ESTRUTURA(FUNDAÇÃO)</t>
  </si>
  <si>
    <t>3.1</t>
  </si>
  <si>
    <t>3.2</t>
  </si>
  <si>
    <t>3.3</t>
  </si>
  <si>
    <t>3.4</t>
  </si>
  <si>
    <t>3.5</t>
  </si>
  <si>
    <t>3.6</t>
  </si>
  <si>
    <t>kg</t>
  </si>
  <si>
    <t>4.0</t>
  </si>
  <si>
    <t>SUPER-ESTRUTURA</t>
  </si>
  <si>
    <t>4.1</t>
  </si>
  <si>
    <t>4.2</t>
  </si>
  <si>
    <t>4.3</t>
  </si>
  <si>
    <t>5.0</t>
  </si>
  <si>
    <t>PAREDES E PAINÉIS</t>
  </si>
  <si>
    <t>5.1</t>
  </si>
  <si>
    <t>6.0</t>
  </si>
  <si>
    <t>ESQUADRIAS DE MADEIRA</t>
  </si>
  <si>
    <t>6.1</t>
  </si>
  <si>
    <t>7.0</t>
  </si>
  <si>
    <t>ESQUADRIAS METÁLICA</t>
  </si>
  <si>
    <t>7.1</t>
  </si>
  <si>
    <t>PORTA DE ABRIR EM ALUMINIO TIPO VENEZIANA, COM GUARNICAO GUARDA-CORPO/GRADE DE ALUMINIO</t>
  </si>
  <si>
    <t>8.0</t>
  </si>
  <si>
    <t>8.1</t>
  </si>
  <si>
    <t>8.2</t>
  </si>
  <si>
    <t>8.3</t>
  </si>
  <si>
    <t>9.0</t>
  </si>
  <si>
    <t>PISOS INTERNOS E EXTERNO</t>
  </si>
  <si>
    <t>9.1</t>
  </si>
  <si>
    <t>9.2</t>
  </si>
  <si>
    <t>9.3</t>
  </si>
  <si>
    <t>10.0</t>
  </si>
  <si>
    <t>INSTALAÇÕES HIDRO-SANITÁRIAS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</si>
  <si>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</si>
  <si>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</si>
  <si>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</si>
  <si>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</si>
  <si>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</si>
  <si>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</si>
  <si>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</si>
  <si>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</si>
  <si>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</si>
  <si>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</si>
  <si>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</si>
  <si>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</si>
  <si>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</si>
  <si>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</si>
  <si>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</si>
  <si>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</si>
  <si>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</si>
  <si>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</si>
  <si>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</si>
  <si>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</si>
  <si>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</si>
  <si>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</si>
  <si>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</si>
  <si>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</si>
  <si>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</si>
  <si>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</si>
  <si>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</si>
  <si>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</si>
  <si>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</si>
  <si>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</si>
  <si>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</si>
  <si>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</si>
  <si>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</si>
  <si>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</si>
  <si>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</si>
  <si>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</si>
  <si>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</si>
  <si>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</si>
  <si>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</si>
  <si>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</si>
  <si>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</si>
  <si>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</si>
  <si>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</si>
  <si>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</si>
  <si>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11.0</t>
  </si>
  <si>
    <t>INSTALAÇÕES ELÉTRICAS</t>
  </si>
  <si>
    <t>11.1</t>
  </si>
  <si>
    <t>74130/001</t>
  </si>
  <si>
    <t>PÇ</t>
  </si>
  <si>
    <t>11.2</t>
  </si>
  <si>
    <t>74130/003</t>
  </si>
  <si>
    <t>11.3</t>
  </si>
  <si>
    <t>11.4</t>
  </si>
  <si>
    <t>m</t>
  </si>
  <si>
    <t>11.5</t>
  </si>
  <si>
    <t>11.6</t>
  </si>
  <si>
    <t>11.7</t>
  </si>
  <si>
    <t>74252/001</t>
  </si>
  <si>
    <t>11.8</t>
  </si>
  <si>
    <t>11.9</t>
  </si>
  <si>
    <t>11.10</t>
  </si>
  <si>
    <t>11.11</t>
  </si>
  <si>
    <t>11.12</t>
  </si>
  <si>
    <t>COMPOSIÇÃO 04</t>
  </si>
  <si>
    <t>11.13</t>
  </si>
  <si>
    <t>COMPOSIÇÃO 05</t>
  </si>
  <si>
    <t>11.14</t>
  </si>
  <si>
    <t>11.15</t>
  </si>
  <si>
    <t>11.16</t>
  </si>
  <si>
    <t>11.17</t>
  </si>
  <si>
    <t>11.18</t>
  </si>
  <si>
    <t>11.19</t>
  </si>
  <si>
    <t>11.20</t>
  </si>
  <si>
    <t>Ventilador de Teto forneciento e instalação</t>
  </si>
  <si>
    <t>11.21</t>
  </si>
  <si>
    <t>73860/008</t>
  </si>
  <si>
    <t>11.22</t>
  </si>
  <si>
    <t>11.23</t>
  </si>
  <si>
    <t>11.24</t>
  </si>
  <si>
    <t>11.25</t>
  </si>
  <si>
    <t>11.26</t>
  </si>
  <si>
    <t>74052/005</t>
  </si>
  <si>
    <t>11.27</t>
  </si>
  <si>
    <t>11.28</t>
  </si>
  <si>
    <t>11.31</t>
  </si>
  <si>
    <t>12.0</t>
  </si>
  <si>
    <t>APARELHOS HIDRO-SANITÁRIOS</t>
  </si>
  <si>
    <t>12.1</t>
  </si>
  <si>
    <t>12.2</t>
  </si>
  <si>
    <t>12.3</t>
  </si>
  <si>
    <t>12.4</t>
  </si>
  <si>
    <t>12.5</t>
  </si>
  <si>
    <t>12.6</t>
  </si>
  <si>
    <t>m²</t>
  </si>
  <si>
    <t>12.7</t>
  </si>
  <si>
    <t>12.8</t>
  </si>
  <si>
    <t>12.9</t>
  </si>
  <si>
    <t>13.0</t>
  </si>
  <si>
    <t>14.0</t>
  </si>
  <si>
    <t>PINTURA</t>
  </si>
  <si>
    <t>14.1</t>
  </si>
  <si>
    <t>PREFEITURA MUNICIPAL DE SÃO MATEUS</t>
  </si>
  <si>
    <t>ESTADO DO ESPÍRITO SANTO</t>
  </si>
  <si>
    <t>SECRETARIA MUNICIPAL DE OBRAS</t>
  </si>
  <si>
    <t>MEMORIAL DE CÁLCULO</t>
  </si>
  <si>
    <t>ITEM</t>
  </si>
  <si>
    <t>CÓDIGO</t>
  </si>
  <si>
    <t>DESCRIÇÃO DO SERVIÇO</t>
  </si>
  <si>
    <t>TOTAL</t>
  </si>
  <si>
    <t>73805/001</t>
  </si>
  <si>
    <t>ÁREA = COMPRIMENTO(m) x LARGURA(m)</t>
  </si>
  <si>
    <t>Comprimento</t>
  </si>
  <si>
    <t>Largura</t>
  </si>
  <si>
    <t>Total</t>
  </si>
  <si>
    <t>74209/001</t>
  </si>
  <si>
    <t>73992/001</t>
  </si>
  <si>
    <t>74220/001</t>
  </si>
  <si>
    <t>TAPUME DE CHAPA DE MADEIRA COMPENSADA, E= 6MM, COM PINTURA A CAL E REAPROVEITAMENTO DE 2X</t>
  </si>
  <si>
    <t>Altura</t>
  </si>
  <si>
    <t>79517/001</t>
  </si>
  <si>
    <t>m³</t>
  </si>
  <si>
    <t>Local</t>
  </si>
  <si>
    <t>qnt.</t>
  </si>
  <si>
    <t>Alt.</t>
  </si>
  <si>
    <t>volume=(largura*comprimento*altura)</t>
  </si>
  <si>
    <t>73964/006</t>
  </si>
  <si>
    <t>ESCAVAÇÃO</t>
  </si>
  <si>
    <t>TOTAL REATERRO</t>
  </si>
  <si>
    <t>INFRA-ESTRUTURA (FUNDAÇÃO)</t>
  </si>
  <si>
    <t>Qnt.</t>
  </si>
  <si>
    <t>74106/001</t>
  </si>
  <si>
    <t>FERRAGENS</t>
  </si>
  <si>
    <t>KG</t>
  </si>
  <si>
    <t>Perímetro</t>
  </si>
  <si>
    <t>73910/005</t>
  </si>
  <si>
    <t>Und.</t>
  </si>
  <si>
    <t>ESQUADRIAS DE METÁLICAS</t>
  </si>
  <si>
    <t>74071/002</t>
  </si>
  <si>
    <t>REVESTIMENTOS DE PAREDE</t>
  </si>
  <si>
    <t>PISOS INTERNOS E EXTERNOS</t>
  </si>
  <si>
    <t>73907/006</t>
  </si>
  <si>
    <t>COMPOSIÇÃO 03</t>
  </si>
  <si>
    <t>TABELA DE MATERIAL HIDRAULICO DO PROJETO</t>
  </si>
  <si>
    <t>74104/001</t>
  </si>
  <si>
    <t>CAP PVC ESGOTO 100MM (TAMPÃO) - FORNECIMENTO E INSTALAÇÃO</t>
  </si>
  <si>
    <t>FILTRO, COM TAMPA, PARA 30 CONTRIBUINTES - FORNECIMENTO E INSTALAÇÃO</t>
  </si>
  <si>
    <t>74198/001</t>
  </si>
  <si>
    <t>RALO SECO PVC QUADRADO 100 X 100 X 53 MM SAIDA 40MM C/GRELHA BRANCA</t>
  </si>
  <si>
    <t>INFORMAÇÃO DE PROJETO</t>
  </si>
  <si>
    <t>74234/001</t>
  </si>
  <si>
    <t>TORNEIRA CROMADA DE MESA, 1/2" OU 3/4", PARA LAVATÓRIO, PADRÃO POPULAR - FORNECIMENTO E INSTALAÇÃO. AF_12/2013</t>
  </si>
  <si>
    <t>TORNEIRA CROMADA LONGA, DE PAREDE, 1/2 OU 3/4, PARA PIA, PADRÃO MÉDIO - FORNECIMENTO E INSTALAÇÃO. AF_12/2013</t>
  </si>
  <si>
    <t>PREFEITURA MUNICIPAL DE SÃO MATEUS                                                          SECRETARIA MUNICIPAL DE OBRAS</t>
  </si>
  <si>
    <t>UNIDADE</t>
  </si>
  <si>
    <t>Insumo</t>
  </si>
  <si>
    <t>Unid.</t>
  </si>
  <si>
    <t>Código</t>
  </si>
  <si>
    <t>Coefic.</t>
  </si>
  <si>
    <t>C. Prod.</t>
  </si>
  <si>
    <t>Pr. Prod.</t>
  </si>
  <si>
    <t>Pr. Impr.</t>
  </si>
  <si>
    <t>Pr. Unit.</t>
  </si>
  <si>
    <t>Sub-Total</t>
  </si>
  <si>
    <t>Mão-de-Obra</t>
  </si>
  <si>
    <t>ELETRICISTA</t>
  </si>
  <si>
    <t>H</t>
  </si>
  <si>
    <t>SINAPI
2436</t>
  </si>
  <si>
    <t>Auxiliar de eletricista</t>
  </si>
  <si>
    <t>SINAPI
247</t>
  </si>
  <si>
    <t>Sub-Total :</t>
  </si>
  <si>
    <t>Materiais</t>
  </si>
  <si>
    <t>UND</t>
  </si>
  <si>
    <t>IOPES 47855</t>
  </si>
  <si>
    <t>Sub-Total :</t>
  </si>
  <si>
    <t>RESUMO :</t>
  </si>
  <si>
    <t>Taxa (%)</t>
  </si>
  <si>
    <t>Valores</t>
  </si>
  <si>
    <t>Discriminação</t>
  </si>
  <si>
    <t>Mão-de-Obra (A) - Encargos desonerados</t>
  </si>
  <si>
    <t>Materias (B)</t>
  </si>
  <si>
    <t>Equipamentos (C)</t>
  </si>
  <si>
    <t>Produção da Equipe (D)</t>
  </si>
  <si>
    <t>Custo Horário Total [(A)+(C)]</t>
  </si>
  <si>
    <t>Custo Unitário da Execução [(A)+(C)/(D)]=(E)</t>
  </si>
  <si>
    <t>Custo Direto Total [(B)+(E)]</t>
  </si>
  <si>
    <t>Custo Unitário (adotado)</t>
  </si>
  <si>
    <t>*OBS: Não foi adotado BDI nesta composição</t>
  </si>
  <si>
    <t>Ventilador de Teto</t>
  </si>
  <si>
    <t>IOPES 49556</t>
  </si>
  <si>
    <t>vezes</t>
  </si>
  <si>
    <t>VOLUME DE CONCRETO SAPATAS</t>
  </si>
  <si>
    <t>74254/002</t>
  </si>
  <si>
    <t>IOPES</t>
  </si>
  <si>
    <t>altura</t>
  </si>
  <si>
    <t>7.2</t>
  </si>
  <si>
    <t>74067/001</t>
  </si>
  <si>
    <t>JANELA DE CORRER EM ALUMINIO, COM QUATRO FOLHAS PARA VIDRO, DUAS FIXAS E DUAS MOVEIS, INCLUSO GUARNICAO E VIDRO LISO INCOLOR</t>
  </si>
  <si>
    <t>VALOR TOTAL DA OBRA:</t>
  </si>
  <si>
    <t>unid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</si>
  <si>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</si>
  <si>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</si>
  <si>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</si>
  <si>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</si>
  <si>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</si>
  <si>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</si>
  <si>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</si>
  <si>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</si>
  <si>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</si>
  <si>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</si>
  <si>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</si>
  <si>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</si>
  <si>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</si>
  <si>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</si>
  <si>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</si>
  <si>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</si>
  <si>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</si>
  <si>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</si>
  <si>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 xml:space="preserve"> </t>
  </si>
  <si>
    <t>onde:
AC = taxa de rateio da Administração Central;
DF = taxa das despesas financeiras;
R = taxa de risco, seguro e garantia do empreendimento;
I = taxa de tributos;
L = taxa de lucro.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</si>
  <si>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</si>
  <si>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CRONOGRAMA FÍSICO-FINANCEIRO</t>
  </si>
  <si>
    <t>DESCRIÇÃO</t>
  </si>
  <si>
    <t>VALORES</t>
  </si>
  <si>
    <t>MÊS 1</t>
  </si>
  <si>
    <t>MÊS 2</t>
  </si>
  <si>
    <t>MÊS 3</t>
  </si>
  <si>
    <t>MÊS 4</t>
  </si>
  <si>
    <t>MÊS 5</t>
  </si>
  <si>
    <t>MÊS 6</t>
  </si>
  <si>
    <t>VALOR DO ITEM (R$)</t>
  </si>
  <si>
    <t>INFRAESTRUTURA</t>
  </si>
  <si>
    <t>SUPERESTRUTURA</t>
  </si>
  <si>
    <t>SERVIÇOS DIVERSOS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</si>
  <si>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CONSTRUÇÃO DO CENTRO DE VIVÊNCIA</t>
    </r>
  </si>
  <si>
    <r>
      <t xml:space="preserve">LOCAL: </t>
    </r>
    <r>
      <rPr>
        <sz val="11"/>
        <rFont val="Arial Narrow"/>
        <family val="2"/>
      </rPr>
      <t>COMUNIDADE SANTA LUZIA DO RIO PRETO, SÃO MATEUS/ES</t>
    </r>
  </si>
  <si>
    <t>LIMPEZA FINAL DA OBRA</t>
  </si>
  <si>
    <r>
      <t xml:space="preserve">BDI=    </t>
    </r>
    <r>
      <rPr>
        <u/>
        <sz val="10"/>
        <rFont val="Arial"/>
        <family val="2"/>
      </rPr>
      <t>(1+(AC+S+R+G))(1+DF)(1+L))</t>
    </r>
    <r>
      <rPr>
        <sz val="10"/>
        <rFont val="Arial"/>
        <family val="2"/>
      </rPr>
      <t xml:space="preserve">  -1 =</t>
    </r>
  </si>
  <si>
    <t>( 1- I )</t>
  </si>
  <si>
    <t>BARRACÃO DE OBRA PARA ALOJAMENTO/ESCRITÓRIO, PISO EM PINHO 3A, PAREDES EM COMPENSADO 10MM, COBERTURA EM TELHA AMIANTO 6MM, INCLUSO INSTALAÇÕES ELÉTRICAS E ESQUADRIAS.</t>
  </si>
  <si>
    <t>PLACA DE OBRA EM CHAPA DE AÇO GALVANIZADO</t>
  </si>
  <si>
    <t>LOCAÇÃO CONVENCIONAL DE OBRA, ATRAVÉS DE GABARITO DE TABUAS CORRIDAS PONTALETADAS A CADA 1,50M, SEM REAPROVEITAMENTO</t>
  </si>
  <si>
    <t>LASTRO DE CONCRETO, ESPESSURA 3CM, PREPARO MECÂNICO</t>
  </si>
  <si>
    <t>FORMA TABUA PARA CONCRETO EM FUNDAÇÃO C/ REAPROVEITAMENTO 5X</t>
  </si>
  <si>
    <t>IMPERMEABILIZACAO DE ESTRUTURAS ENTERRADAS, COM TINTA ASFÁLTICA, DUAS DEMÃOS</t>
  </si>
  <si>
    <t>ARMAÇÃO AÇO CA-50, DIAM. 6,3 (1/4) À 12,5MM(1/2) -FORNECIMENTO/ CORTE(PERDA DE 10%) / DOBRA / COLOCAÇÃO.</t>
  </si>
  <si>
    <t>PORTA DE MADEIRA COMPENSADA LISA PARA PINTURA, 80X210X3,5CM, INCLUSO A DUELA 2A, ALIZAR 2A E DOBRADIÇAS</t>
  </si>
  <si>
    <t>TUBO PVC SOLDÁVEL ÁGUA FRIA DN 25MM, INCLUSIVE CONEXÕES - FORNECIMENTO E INSTALAÇÃO</t>
  </si>
  <si>
    <t>TUBO PVC SOLDÁVEL ÁGUA FRIA DN 32MM, INCLUSIVE CONEXÕES - FORNECIMENTO E INSTALAÇÃO</t>
  </si>
  <si>
    <t>JOELHO PVC SOLDÁVEL 90º ÁGUA FRIA 40MM - FORNECIMENTO E INSTALAÇÃO</t>
  </si>
  <si>
    <t>JOELHO PVC SOLDÁVEL 90º ÁGUA FRIA 25MM - FORNECIMENTO E INSTALAÇÃO</t>
  </si>
  <si>
    <t>JOELHO PVC SOLDÁVEL COM ROSCA METÁLICA 90º ÁGUA FRIA 25MMX3/4" - FORNECIMENTO E INSTALAÇÃO</t>
  </si>
  <si>
    <t>TE DE PVC SOLDÁVEL ÁGUA FRIA 25MM - FORNECIMENTO E INSTALAÇÃO</t>
  </si>
  <si>
    <t>ADAPTADOR PVC SOLDÁVEL CURTO C/ BOLSA E ROSCA P/ REGISTRO 25MM X 3/4" - FORNECIMENTO E INSTALAÇÃO</t>
  </si>
  <si>
    <t>REGISTRO DE GAVETA 3/4" COM VOLANTE CROMADO - FORNECIMENTO E INSTALAÇÃO</t>
  </si>
  <si>
    <t>TORNEIRA DE BÓIA VAZÃO TOTAL 3/4" C/ BALÃO PLÁSTICO OU METÁLICO - FORNECIMENTO E INSTALAÇÃO</t>
  </si>
  <si>
    <t>ADAPTADOR PVC SOLDÁVEL COM FLANGES E ANEL PARA CAIXA D'ÁGUA 50MMX1.1/2" - FORNECIMENTO E INSTALAÇÃO</t>
  </si>
  <si>
    <t>ADAPTADOR PVC SOLDÁVEL COM FLANGES E ANEL PARA CAIXA D'ÁGUA 32MMX1" - FORNECIMENTO E INSTALAÇÃO</t>
  </si>
  <si>
    <t>ADAPTADOR PVC ROSCÁVEL C/ FLANGES E ANEL DE VEDAÇÃO P/ CAIXA D' ÁGUA 3/4" - FORNECIMENTO E INSTALAÇÃO</t>
  </si>
  <si>
    <t>JOELHO PVC SOLDÁVEL 90º ÁGUA FRIA 32MM - FORNECIMENTO E INSTALAÇÃO</t>
  </si>
  <si>
    <t>TE PVC SOLD 90G P/ ÁGUA FRIA PREDIAL 32MM - FORNECIMENTO E INSTALAÇÃO</t>
  </si>
  <si>
    <t>REGISTRO GAVETA 1.1/2" REF 1509-C - C/ CANOPLA ACAB CROMADO SIMPLES - - FORNECIMENTO E INSTALAÇÃO</t>
  </si>
  <si>
    <t>BUCHA REDUÇÃO PVC SOLD LONGA P/ ESG PREDIAL 50MM X 40MM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</si>
  <si>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</si>
  <si>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PASSAGEM EM ALVENARIA DE TIJOLO MACIÇO 60X60X60CM, REVESTIDA INTERNAMENTO COM BARRA LISA (CIMENTO E AREIA, TRAÇO 1:4) E=2,0CM, COM TAMPA PRÉ-MOLDADA DE CONCRETO E FUNDO DE CONCRETO 15MPA TIPO C - ESCAVAÇÃO E CONFECÇÃO</t>
  </si>
  <si>
    <t>FOSSA SÉPTICA, COM TAMPA, PARA 30 CONTRIBUINTES - FORNECIMENTO E INSTALAÇÃO</t>
  </si>
  <si>
    <t>SUMIDOURO EM ALVENARIA DE TIJOLO CERÂMICO MACICO DIÂMETRO 1,20M E ALTURA 5,00M, COM TAMPA EM CONCRETO ARMADO DIÂMETRO 1,40M E ESPESSURA 10CM</t>
  </si>
  <si>
    <t>JOELHO PVC 45º ESGOTO 40MM - FORNECIMENTO E INSTALAÇÃO</t>
  </si>
  <si>
    <t>JOELHO PVC 90º ESGOTO 75MM - FORNECIMENTO E INSTALAÇÃO</t>
  </si>
  <si>
    <t>JOELHO PVC 45º ESGOTO 100MM - FORNECIMENTO E INSTALAÇÃO</t>
  </si>
  <si>
    <t>TUBO PVC ESGOTO PREDIAL DN 100MM, INCLUSIVE CONEXÕES - FORNECIMENTO E INSTALAÇÃO</t>
  </si>
  <si>
    <t>TUBO PVC ESGOTO PREDIAL DN 75MM, INCLUSIVE CONEXÕES - FORNECIMENTO E INSTALAÇÃO</t>
  </si>
  <si>
    <t>TUBO PVC ESGOTO PREDIAL DN 50MM, INCLUSIVE CONEXÕES - FORNECIMENTO E INSTALAÇÃO</t>
  </si>
  <si>
    <t>TUBO PVC ESGOTO PREDIAL DN 40MM, INCLUSIVE CONEXÕES - FORNECIMENTO E INSTALAÇÃO</t>
  </si>
  <si>
    <t>JUNÇÃO PVC ESGOTO 100X100MM - FORNECIMENTO E INSTALAÇÃO</t>
  </si>
  <si>
    <t>JUNÇÃO SIMPLES PVC SERIE R P/ESG PREDIAL DN 100 X 75MM</t>
  </si>
  <si>
    <t>VASO SANITÁRIO SIFONADO COM CAIXA ACOPLADA LOUÇA BRANCA - PADRÃO MÉDIO, INCLUSO ENGATE FLEXÍVEL EM METAL CROMADO, 1/2" X 40CM - FORNECIMENTO E INSTALAÇÃO. AF_12/2013_P</t>
  </si>
  <si>
    <t>BANCA GRANILITE P/ PIA OU LAVATÓRIO (SEM CUBA) - FORNECIMENTO E INSTALAÇÃO</t>
  </si>
  <si>
    <t>DUCHA HIGIÊNICA COM MANGUEIRA PLÁSTICA E REGISTRO - FORNECIMENTO E INSTALAÇÃO</t>
  </si>
  <si>
    <t>LAVATÓRIO/CUBA DE SOBREPOR OVAL PEQUENA LOUCA BRANCA SEM LADRÃO *31 X 44* - FORNECIMENTO E INSTALAÇÃO</t>
  </si>
  <si>
    <t>MÁRMORE BRANCO POLIDO P/ BANCADA E = 3CM</t>
  </si>
  <si>
    <t>MICTÓRIO SIFONADO DE LOUCA BRANCA COM PERTENCES, COM REGISTRO DE PRESSAO 1/2" COM CANOPLA CROMADA ACABAMENTO SIMPLES E CONJUNTO PARA FIXAÇÃO - FORNECIMENTO E INSTALAÇÃO</t>
  </si>
  <si>
    <t>Larg.</t>
  </si>
  <si>
    <t>área=(largura*altura*coef. Correção "1,25")</t>
  </si>
  <si>
    <t>coef.</t>
  </si>
  <si>
    <t>lados</t>
  </si>
  <si>
    <t>PINTURA EM VERNIZ SINTÉTICO BRILHANTE EM MADEIRA, TRÊS DEMÃOS (PORTAS)</t>
  </si>
  <si>
    <t>ESCAVAÇÃO MANUAL EM SOLO-PROF. ATE 1,50 M</t>
  </si>
  <si>
    <t>ATERRO COM AREIA COM ADENSAMENTO HIDRÁULICO</t>
  </si>
  <si>
    <t>FORMA TÁBUA PARA CONCRETO EM FUNDAÇÃO C/ REAPROVEITAMENTO 5X</t>
  </si>
  <si>
    <t>JANELA DE CORRER EM ALUMÍNIO, COM QUATRO FOLHAS PARA VIDRO, DUAS FIXAS E DUAS MÓVEIS, INCLUSO GUARNIÇÃO E VIDRO LISO INCOLOR</t>
  </si>
  <si>
    <t>CUBA AÇO INOXIDÁVEL NUM 2 (56,0X33,0X11,5) CM - FORNECIMENTO E INSTALAÇÃO</t>
  </si>
  <si>
    <t>COMPOSIÇÃO DE ENCARGOS SOCIAIS E OBRIGAÇÕES TRABALHISTAS HORAS NORMAIS COM DESONERAÇÃO</t>
  </si>
  <si>
    <t>OBRA OU SERVIÇO:  CONSTRUÇÃO DO CENTRO DE VIVÊNCIA</t>
  </si>
  <si>
    <t>LOCAL:  COMUNIDADE SANTA LUZIA DO RIO PRETO, SÃO MATEUS/ES</t>
  </si>
  <si>
    <t>ÁREA = COMPRIMENTO(m)x LARGURA(m)</t>
  </si>
  <si>
    <t>volume=(escavação - volume de concreto)</t>
  </si>
  <si>
    <t>Vezes</t>
  </si>
  <si>
    <t>área=(largura*comprimento)</t>
  </si>
  <si>
    <t>área=((largura*2+comprimento*2)*altura)*quant</t>
  </si>
  <si>
    <t>Altura (m)</t>
  </si>
  <si>
    <t>Comp. (m)</t>
  </si>
  <si>
    <t>Volume = (larg.+0,20)*(compr.+0,2)*(alt.+0,10)</t>
  </si>
  <si>
    <t>Largura (m)</t>
  </si>
  <si>
    <t>73998/002</t>
  </si>
  <si>
    <t>RODAPÉS, SOLEIRAS E PEITORIS</t>
  </si>
  <si>
    <t>Soleira em granito cinza andorinha, esp. 2 cm e largura de 15 cm</t>
  </si>
  <si>
    <t>Peitoril em granito cinza andorinha, esp. 2 cm e largura de 15 cm</t>
  </si>
  <si>
    <t>CONTRAPISO/LASTRO DE CONCRETO NAO-ESTRUTURAL, E=5CM, PREPARO COM BETONEIRA</t>
  </si>
  <si>
    <t>73907/003</t>
  </si>
  <si>
    <t xml:space="preserve"> 73922/005</t>
  </si>
  <si>
    <t>Piso cimentado camurçado em argamassa de cimento e areia no traço 1:3 , espessura 3 cm</t>
  </si>
  <si>
    <t>FORNECIMENTO/INSTALACAO LONA PLASTICA PRETA, PARA IMPERMEABILIZACAO, ESPESSURA 150 MICRAS.</t>
  </si>
  <si>
    <t>Quant.</t>
  </si>
  <si>
    <t>13.1</t>
  </si>
  <si>
    <t>13.2</t>
  </si>
  <si>
    <t>13.3</t>
  </si>
  <si>
    <t>Forro PVC branco L = 20 cm, frisado, colocado</t>
  </si>
  <si>
    <t>ÁREA (cad)</t>
  </si>
  <si>
    <t>Area</t>
  </si>
  <si>
    <r>
      <t>OBRA:</t>
    </r>
    <r>
      <rPr>
        <sz val="11"/>
        <rFont val="Arial Narrow"/>
        <family val="2"/>
        <charset val="1"/>
      </rPr>
      <t>CONSTRUÇÃO DO LAR DOS IDOSOS</t>
    </r>
  </si>
  <si>
    <t>Salão Comunal</t>
  </si>
  <si>
    <t>Cozinha</t>
  </si>
  <si>
    <t>Banheiros</t>
  </si>
  <si>
    <t>ÁREA = COMPRIMENTO(m)xLARGURA(m)</t>
  </si>
  <si>
    <t>Comp.</t>
  </si>
  <si>
    <t>Baldrame salão comunal</t>
  </si>
  <si>
    <t>Baldrame cozinha</t>
  </si>
  <si>
    <t>Baldrame salão Banheiros</t>
  </si>
  <si>
    <t>Área=(comprimento*altura)</t>
  </si>
  <si>
    <t>3.7</t>
  </si>
  <si>
    <t>Sapatas Muro</t>
  </si>
  <si>
    <t>Sapatas Salão Comunal</t>
  </si>
  <si>
    <t>Sapatas cozinha</t>
  </si>
  <si>
    <t>Sapatas banheiros</t>
  </si>
  <si>
    <t>Baldrame muro</t>
  </si>
  <si>
    <t>Bilheteria</t>
  </si>
  <si>
    <t>Pilaretes Muro</t>
  </si>
  <si>
    <t>Pilaretes Salão Comunal</t>
  </si>
  <si>
    <t>Pilaretes banheiros</t>
  </si>
  <si>
    <t>Muro</t>
  </si>
  <si>
    <t>Total:</t>
  </si>
  <si>
    <t>Área (m²)</t>
  </si>
  <si>
    <t>J1</t>
  </si>
  <si>
    <t>J2</t>
  </si>
  <si>
    <t>J3</t>
  </si>
  <si>
    <t>B1</t>
  </si>
  <si>
    <t>B2</t>
  </si>
  <si>
    <t>P1</t>
  </si>
  <si>
    <t>P2</t>
  </si>
  <si>
    <t>P3</t>
  </si>
  <si>
    <t>P4</t>
  </si>
  <si>
    <t>P5</t>
  </si>
  <si>
    <t>P6</t>
  </si>
  <si>
    <t>G1</t>
  </si>
  <si>
    <t>G2</t>
  </si>
  <si>
    <t>G3</t>
  </si>
  <si>
    <t xml:space="preserve">Dedeução dos vãos </t>
  </si>
  <si>
    <t>6.2</t>
  </si>
  <si>
    <t>73910/001</t>
  </si>
  <si>
    <t>PORTA DE MADEIRA COMPENSADA LISA PARA PINTURA, 60X210X3,5CM, INCLUSO ADUELA 2A, ALIZAR 2A E DOBRADICAS</t>
  </si>
  <si>
    <t>6.3</t>
  </si>
  <si>
    <t>PORTA DE MADEIRA COMPENSADA LISA PARA CERA OU VERNIZ, 90X210X3,5CM, INCLUSO ADUELA 1A, ALIZAR 1A E DOBRADICAS COM ANEL</t>
  </si>
  <si>
    <t>JANELA BASCULANTE DE ALUMINIO</t>
  </si>
  <si>
    <t>7.3</t>
  </si>
  <si>
    <t>7.4</t>
  </si>
  <si>
    <t>Rodapé de argamassa de cimento e areia no traço 1:3, altura de 7 cm e espessura de 2 cm</t>
  </si>
  <si>
    <t>Perímetro(-portas e vãos)</t>
  </si>
  <si>
    <t>Salão Comunal (salas)</t>
  </si>
  <si>
    <t>Despensa</t>
  </si>
  <si>
    <t>Cantina</t>
  </si>
  <si>
    <t>Área em cad</t>
  </si>
  <si>
    <t>15.0</t>
  </si>
  <si>
    <t>COBERTURA</t>
  </si>
  <si>
    <t>10% incl.</t>
  </si>
  <si>
    <t>Cozinha e pátio</t>
  </si>
  <si>
    <t>ESTRUTURA DE MADEIRA COM TESOURA, PARA VAOS DE 15 M E TELHA ONDULADA DE FIBROCIMENTO, ALUMINIO OU PLASTICA</t>
  </si>
  <si>
    <t>área=(largura*Comprimento+10%incl.)</t>
  </si>
  <si>
    <t>CALHA EM CHAPA DE ACO GALVANIZADO NUMERO 24, DESENVOLVIMENTO DE 33CM</t>
  </si>
  <si>
    <t>CONDUTOR PARA CALHA DE BEIRAL, DE PVC, DIAMETRO 88 MM, INCLUINDO CONEXOES E BRACADEIRAS - FORNECIMENTO E COLOCACAO</t>
  </si>
  <si>
    <t>74141/001</t>
  </si>
  <si>
    <t>LAJE PRE-MOLD BETA 11 P/1KN/M2 VAOS 4,40M/INCL VIGOTAS TIJOLOS ARMADURA NEGATIVA CAPEAMENTO 3CM CONCRETO 20MPA ESCORAMENTO MATERIAL E MAO DE OBRA.</t>
  </si>
  <si>
    <t>Area= (comprimento x largura)</t>
  </si>
  <si>
    <t>RUFO EM CHAPA DE ACO GALVANIZADO NUMERO 24, DESENVOLVIMENTO DE 25CM</t>
  </si>
  <si>
    <t>Cozinha/pátio</t>
  </si>
  <si>
    <t>15.1</t>
  </si>
  <si>
    <t>Rampa</t>
  </si>
  <si>
    <t>74088/001</t>
  </si>
  <si>
    <t>TELHAMENTO COM TELHA DE FIBROCIMENTO ONDULADA, ESPESSURA 6MM, INCLUSO JUNTAS DE VEDACAO E ACESSORIOS DE FIXACAO, EXCLUINDO MADEIRAMENTO.</t>
  </si>
  <si>
    <r>
      <t>LOCAL:</t>
    </r>
    <r>
      <rPr>
        <sz val="11"/>
        <rFont val="Arial Narrow"/>
        <family val="2"/>
        <charset val="1"/>
      </rPr>
      <t xml:space="preserve"> RUA COPA 70, Nº 489, BAIRRO SANTO ANTÔNIO, SÃO MATEUS/ES</t>
    </r>
  </si>
  <si>
    <r>
      <t xml:space="preserve">LOCAL: </t>
    </r>
    <r>
      <rPr>
        <sz val="11"/>
        <rFont val="Arial Narrow"/>
        <family val="2"/>
      </rPr>
      <t>RUA COPA 70, Nº 489, BAIRRO SANTO ANTÔNIO, SÃO MATEUS/ES</t>
    </r>
  </si>
  <si>
    <t>Passeio Interno</t>
  </si>
  <si>
    <t>Pátio</t>
  </si>
  <si>
    <t>banheiros</t>
  </si>
  <si>
    <t>REATERRO LOCAL</t>
  </si>
  <si>
    <t>volume=(comprimento*largura*altura)
volume das sapatas = http://www.ecivilnet.com/calculos/volume_de_concreto_sapata.htm#resultado</t>
  </si>
  <si>
    <t>calculado no site</t>
  </si>
  <si>
    <t>Pilaretes cozinha</t>
  </si>
  <si>
    <t>CONCRETO USINADO BOMBEADO FCK=20MPA, INCLUSIVE LANCAMENTO E ADENSAMENTO</t>
  </si>
  <si>
    <t>74138/002</t>
  </si>
  <si>
    <t>CONCRETO USINADO BOMBEADO FCK=20MPA, INCLUSIVE LANCAMENTO E ADENSAMENTO, SAPATAS E PILARES</t>
  </si>
  <si>
    <t>Baldrame Banheiros</t>
  </si>
  <si>
    <t>Pilarete Muro</t>
  </si>
  <si>
    <t>Pilarete Salão Comunal</t>
  </si>
  <si>
    <t>Pilarete cozinha</t>
  </si>
  <si>
    <t>Pilarete banheiros</t>
  </si>
  <si>
    <t>Salão comunal</t>
  </si>
  <si>
    <t>Conforme projeto Estrutural</t>
  </si>
  <si>
    <t>esp.</t>
  </si>
  <si>
    <t>Área=(comprimento*altura*espessura)</t>
  </si>
  <si>
    <t>JOELHO PVC SOLDÁVEL 90º ÁGUA FRIA 100MM - FORNECIMENTO E INSTALAÇÃO</t>
  </si>
  <si>
    <t>JOELHO PVC 90º ESGOTO 50MM - FORNECIMENTO E INSTALAÇÃO</t>
  </si>
  <si>
    <t>TE PVC SERIE R P/ ESG PREDIAL 40 X 40MM</t>
  </si>
  <si>
    <t>TE SANITÁRIO PVC P/ ESG PREDIAL DN 1000 X 100MM</t>
  </si>
  <si>
    <t>CAIXA D'ÁGUA FIBRA DE VIDRO PARA 3000 LITROS, COM TAMPA - FORNECIMENTO E INSTALAÇÃO</t>
  </si>
  <si>
    <t>TE REDUÇÃO PVC SOLDAVEL AGUA FRIA 50X40MM - FORNECIMENTO E INSTALACA</t>
  </si>
  <si>
    <t>TE REDUÇÃO PVC SOLDAVEL AGUA FRIA 50X25MM - FORNECIMENTO E INSTALACA</t>
  </si>
  <si>
    <t>CAP PVC ESGOTO 50MM (TAMPÃO) - FORNECIMENTO E INSTALAÇÃO</t>
  </si>
  <si>
    <t>VASO SANITÁRIO SIFONADO COM CAIXA ACOPLADA LOUÇA BRANCA - PADRÃO MÉDIO, INCLUSO ENGATE FLEXÍVEL EM METAL CROMADO, 1/2" X 40CM - FORNECIMENTO E INSTALAÇÃO. (PNE)</t>
  </si>
  <si>
    <t>ENGATE FLEXÍVEL EM METAL CROMADO, 1/2" X 40CM - FORNECIMENTO E INSTALAÇÃO. AF_12/2013</t>
  </si>
  <si>
    <t>12.10</t>
  </si>
  <si>
    <t>12.11</t>
  </si>
  <si>
    <t>74197/001</t>
  </si>
  <si>
    <t>FOSSA SEPTICA EM ALVENARIA DE TIJOLO CERAMICO MACICO DIMENSOES EXTERNAS 1,90X1,10X1,40M, 1.500 LITROS, REVESTIDA INTERNAMENTE COM BARRA LISA, COM TAMPA EM CONCRETO ARMADO COM ESPESSURA 8CM</t>
  </si>
  <si>
    <t>SUMIDOURO EM ALVENARIA DE TIJOLO CERAMICO MACICO DIAMETRO 1,20M E ALTURA 5,00M, COM TAMPA EM CONCRETO ARMADO DIAMETRO 1,40M E ESPESSURA 10CM</t>
  </si>
  <si>
    <t>74058/002</t>
  </si>
  <si>
    <t>74174/001</t>
  </si>
  <si>
    <t>UNID</t>
  </si>
  <si>
    <t>Filtro anaeróbio de anéis pré-moldados de concreto, diâmetro de 1.20m, altura útil de 1.80m, completo, incl. tampa c/visita de 60 cm, concreto p/fundo esp.10cm e tubulação de saída de esgoto</t>
  </si>
  <si>
    <t>Cuba louça branca oval, de embutir, Mod. L37, marca de ref. Deca incl. válvula e sifão, exclusive torneira.</t>
  </si>
  <si>
    <t>Eletrotuto de pvc flexível Ref. TIGRE (3/4"). Inclusive conexões. Fornecimento e instalação.</t>
  </si>
  <si>
    <t>Eletrotuto de pvc flexível Ref. TIGRE (1"). Inclusive conexões. Fornecimento e instalação.</t>
  </si>
  <si>
    <t>Eletroduto de pvc rígido rosqueável, antichama, classe "B". Ref. TIGRE (3/4"). Inclusive conexões. Fornecimento e instalação.</t>
  </si>
  <si>
    <t>Eletroduto de pvc rígido rosqueável, antichama, classe "B". Ref. TIGRE (1"). Inclusive conexões. Fornecimento e instalação.</t>
  </si>
  <si>
    <t>Eletroduto de pvc rígido rosqueável, antichama, classe "B". Ref. TIGRE  (3"). Inclusive conexões. Fornecimento e instalação.</t>
  </si>
  <si>
    <t>Espelho plástico 4"x2" Ventilador de teto, liga desliga. Fornecimento e instalação. Ref. Legrand.</t>
  </si>
  <si>
    <t>Interruptor simples de embutir 10A/250V 1tecla sem placa, fornecimento e instalação</t>
  </si>
  <si>
    <t>Espelho 2"x4", para interruptor, fornecimento e instalação</t>
  </si>
  <si>
    <t xml:space="preserve">Interruptor parlelo de embutir 10A/250V  2 teclas, fornecimento e instalção </t>
  </si>
  <si>
    <t>Interruptor simples de embutir 10A/250V 2 tecla com placa, fornecimento e instalação</t>
  </si>
  <si>
    <t>Tomada de embutir hexagonal com placa 4x2" 10A-250V, bipolar 2P+T, conforme NBR 14136. Fabricante PIAL SILENTOQUE ou equivalente Ref. 680330.</t>
  </si>
  <si>
    <t>Tomada de embutir com placa 4x2" 20A-250V, bipolar 2P+T, conforme NBR 14136. Fabricante Legrand ou equivalente</t>
  </si>
  <si>
    <t>Caixa de resina termoplástica de multi uso para sobrepor, com tampa, para instalação de equipamentos, proteção ip44 - da CEMAR ou equivalente 120x120x75mm</t>
  </si>
  <si>
    <t>Cabo de cobre isolado PVC 0,6/1kV 10,0mm2 resistente a chama fornecimento e instalação</t>
  </si>
  <si>
    <t>Cabo de cobre isolado PVC 450/750v 10,0mm2 resistente a chama fornecimento e instalação</t>
  </si>
  <si>
    <t>Cabo de cobre isolado PVC 450/750v 4,00mm2 resistente a chama fornecimento e instalação</t>
  </si>
  <si>
    <t>Cabo de cobre isolado PVC 450/750v 2,50mm2 resistente a chama fornecimento e instalação</t>
  </si>
  <si>
    <t>Luminária embutir p/ três lâmpadas fluorescentes 40W, completa, com reator duplo-127V partida rápida e alto fator de potência, soquete antivibratório e lâmpada fluorescente 40W-127V</t>
  </si>
  <si>
    <t>Luminaria embutir compl.,corpo ch. aço pintada branca,refletor, aletas parabólicas alum.alta pureza e refletância,2 lâmp. fluor.tubulares de 32W/127V, c/ reator duplo 127V, par.ráp.AFP, soq. antivib.,ref. CAA01-E232 Lumicenter</t>
  </si>
  <si>
    <t>Quadro de distribuição de energia de embutir, em chapa metalica para 18 disjuntores termomagneticos bif. Com barramento trifasico e neutro, fornecimento e instalação</t>
  </si>
  <si>
    <t>Quadro de medição geral em chapa matelica inclusive disjuntores e aterramento</t>
  </si>
  <si>
    <t>Ventilador de teto base madeira sem alojamento para luminária, ref. Tron ou equivalente,  com comando de interruptor simples, sem dimer para regulagem de velocidade</t>
  </si>
  <si>
    <t>pç</t>
  </si>
  <si>
    <t>73860/011</t>
  </si>
  <si>
    <t>73860/009</t>
  </si>
  <si>
    <t>74131/004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</si>
  <si>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</si>
  <si>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</si>
  <si>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DISP PROT CONTR SURTOS DPS BIPOLAR 275VCA COR 40KA</t>
  </si>
  <si>
    <t>DISP PROT CONTR SURTOS DPS BIPOLAR 275VCA COR 40KA ref. fab. Clamper. FORNECIMENTO E INSTALAÇÃO</t>
  </si>
  <si>
    <t>DISJUNTOR TERMOMAGNETICO TRIPOLAR PADRAO NEMA (AMERICANO) 60 A 100A 240V, FORNECIMENTO E INSTALACAO</t>
  </si>
  <si>
    <t>74130/005</t>
  </si>
  <si>
    <t>LUMINARIA FLUOR.3X40W COMPLETA C/LAMPADA E REATOR</t>
  </si>
  <si>
    <t>PREFEITURA MUNICIPAL DE SÃO MATEUS
SECRETARIA MUNICIPAL DE OBRAS</t>
  </si>
  <si>
    <t>LUM EMB FLUO REFL E ALETAS 2X32W CAA01-E232 - COMP</t>
  </si>
  <si>
    <t>IOPES
46078</t>
  </si>
  <si>
    <t xml:space="preserve">IOPES
</t>
  </si>
  <si>
    <t>área=((largura*2+comprimento*2)*altura)*quant
área=(largura*comprimento*quant</t>
  </si>
  <si>
    <t>ARMACAO DE ACO CA-60 DIAM. 3,4 A 6,0MM.- FORNECIMENTO / CORTE (C/PERDA KG DE 10%) / DOBRA / COLOCAÇÃO.</t>
  </si>
  <si>
    <t>73942/002</t>
  </si>
  <si>
    <t>13.4</t>
  </si>
  <si>
    <t>13.5</t>
  </si>
  <si>
    <t>15.2</t>
  </si>
  <si>
    <t>Alvenaria de blocos de concreto estrut. (14x19x39cm) cheios, c/ resist. mín. compr. 15MPa, assentados c/ arg. de cimento e areia no traço 1:4, esp. juntas 10mm e esp. da parede s/ revest. 14cm</t>
  </si>
  <si>
    <t>Alvenaria de blocos de concreto 14x19x39cm, c/ resist. mínimo a compres. 2.5 MPa, assent. c/ arg. de cimento, cal hidratada CH1 e areia no traço 1:0.5:8 esp. das juntas 10mm e esp. das paredes, s/ rev. 14cm</t>
  </si>
  <si>
    <t>Area= (comprimento x altura)-Descontos de Janelas e portas-cintas de amarração</t>
  </si>
  <si>
    <t>Pilares Muro</t>
  </si>
  <si>
    <t>pilares salão comunal</t>
  </si>
  <si>
    <t>pilares Banheiros</t>
  </si>
  <si>
    <t>pilares Cozinha</t>
  </si>
  <si>
    <t>73910/007</t>
  </si>
  <si>
    <t>Guichê/gradil em perfil L 1" e perfil T 3/4" em ferro, inclusive pintura em esmalte sintético, marca de referência SUVINIL</t>
  </si>
  <si>
    <t>JOELHO 90 GRAUS, PVC, SERIE NORMAL, ESGOTO PREDIAL, DN 100 MM, JUNTA ELÁSTICA, FORNECIDO E INSTALADO EM RAMAL DE DESCARGA OU RAMAL DE ESGOTO</t>
  </si>
  <si>
    <t>BUCHA REDUCAO PVC SOLD LONGA P/ ESG PREDIAL 50MM X 40MM</t>
  </si>
  <si>
    <t>PREFEITURA MUNICIPAL DE SÃO MATEUS 
SECRETARIA MUNICIPAL DE OBRAS</t>
  </si>
  <si>
    <t>ENCANADOR OU BOMBEIRO HIDRÁULICO COMENCARGOS COMPLEMENTARES</t>
  </si>
  <si>
    <t>SERVENTE COM ENCARGOS COMPLEMENTARES</t>
  </si>
  <si>
    <t>FITA VEDA ROSCA EM ROLOS DE 18 MM X 25 M (L X C)</t>
  </si>
  <si>
    <t>SINAPI
3143</t>
  </si>
  <si>
    <t>SINAPI
20086</t>
  </si>
  <si>
    <t xml:space="preserve">JOELHO 90 GRAUS, PVC, SERIE NORMAL, ESGOTO PREDIAL, DN 75 MM, JUNTA ELÁSTICA, FORNECIDO E INSTALADO EM PRUMADA DE ESGOTO SANITÁRIO OU VENTILAÇÃO. </t>
  </si>
  <si>
    <t>RALO SECO, PVC, DN 100 X 40 MM, JUNTA SOLDÁVEL, FORNECIDO E INSTALADO EM RAMAL DE DESCARGA OU EM RAMAL DE ESGOTO SANITÁRIO. APARELHOS SANITARIOS, LOUCAS, METAIS E OUTROS</t>
  </si>
  <si>
    <t>TE SANITÁRIO PVC P/ ESG PREDIAL DN 100 X 100MM</t>
  </si>
  <si>
    <t>74166/001</t>
  </si>
  <si>
    <t>JOELHO 90 GRAUS COM BUCHA DE LATÃO, PVC, SOLDÁVEL, DN 25MM, X 3/4 INSTALADO EM RAMAL OU SUB-RAMAL DE ÁGUA FORNECIMENTO E INSTALAÇÃO .</t>
  </si>
  <si>
    <t>REGISTRO DE GAVETA BRUTO, LATÃO, ROSCÁVEL, 3/4, FORNECIDO E INSTALADO EM RAMAL DE ÁGUA.</t>
  </si>
  <si>
    <t>LUVA COM BUCHA DE LATÃO, PVC, SOLDÁVEL, DN 25MM X 3/4, INSTALADO EM RAMAL OU SUB-RAMAL DE ÁGUA FORNECIMENTO E INSTALAÇÃO.</t>
  </si>
  <si>
    <t>TE REDUÇÃO PVC SOLDAVEL AGUA FRIA 40X32MM - FORNECIMENTO E INSTALACA</t>
  </si>
  <si>
    <t>VASO SANITÁRIO SIFONADO COM CAIXA ACOPLADA LOUÇA BRANCA - PADRÃO MÉDIO, INCLUSO ENGATE FLEXÍVEL EM METAL CROMADO, 1/2" X 40CM - FORNECIMENTO E INSTALAÇÃO.</t>
  </si>
  <si>
    <t>Espelho 2"x4", para interruptor, fornecimento e instalação,</t>
  </si>
  <si>
    <t>limite da obra</t>
  </si>
  <si>
    <t>ÁREA = ÁREA LIMETE DA OBRA - ÁREA DOS DEMAIS AMBIENTES</t>
  </si>
  <si>
    <t>Área externa da contrução</t>
  </si>
  <si>
    <t>Área externa da construção</t>
  </si>
  <si>
    <t>jardim 01</t>
  </si>
  <si>
    <t>jardim 02</t>
  </si>
  <si>
    <t>jardim 03</t>
  </si>
  <si>
    <t>Área externa da Construção</t>
  </si>
  <si>
    <t>9.4</t>
  </si>
  <si>
    <t>Passeio Externo</t>
  </si>
  <si>
    <t>Larg. (m)</t>
  </si>
  <si>
    <t>EXECUÇÃO DE PASSEIO (CALÇADA) EM CONCRETO 12 MPA, TRAÇO 1:3:5 (CIMENTO/AREIA/BRITA), PREPARO MECÂNICO, ESPESSURA 7CM, COM JUNTA DE DILATAÇÃO EM MADEIRA, INCLUSO LANÇAMENTO E ADENSAMENTO</t>
  </si>
  <si>
    <t>73892/00</t>
  </si>
  <si>
    <t>9.5</t>
  </si>
  <si>
    <t>Fornecimento e assentamento de ladrilho hidráulico pastilhado, vermelho, dim. 20x20 cm, esp. 1.5cm, assentado com pasta de cimento colante, exclusive regularização e lastro</t>
  </si>
  <si>
    <t>ÁREA = RETIRADA DE PROJETO</t>
  </si>
  <si>
    <t>ÁREA = COMPRIMENTO X LARGURA (m)*1,05</t>
  </si>
  <si>
    <t>Meio-fio de concreto pré-moldado com dimensões de 15x12x30x100 cm , rejuntados com argamassa de cimento e areia no traço 1:3</t>
  </si>
  <si>
    <t>9.6</t>
  </si>
  <si>
    <t>ÁREA = COMPRIMENTO</t>
  </si>
  <si>
    <t>JOELHO 45 GRAUS, PVC, SERIE NORMAL, ESGOTO PREDIAL, DN 40 MM, JUNTA SOLDÁVEL, FORNECIDO E INSTALADO EM RAMAL DE DESCARGA OU RAMAL DE ESGOTO SANITÁRIO.</t>
  </si>
  <si>
    <t>REV. 02</t>
  </si>
  <si>
    <t>DATA BASE: SETEMBRO /2015
DADOS DO SINAPI:    %ENCARGOS SOCIAIS DESONERADOS: 90,43 MAIS ENCARGOS COMPLEMENTARES
DADOS DO IOPES:    %ENCARGOS SOCIAIS MAIS COMPLEMENTARES DESONERADOS:  134,87 
COMPOSIÇÃO ANALÍTICA DE CUSTO: %ENCARGOS SOCIAIS E COMPLEMENTARES DESONERADOS: 135,96
 %BDI: 24,40</t>
  </si>
  <si>
    <t>73892/002</t>
  </si>
  <si>
    <t>TE, PVC, SERIE NORMAL, ESGOTO PREDIAL, DN 40 X 40 MM, JUNTA SOLDÁVEL, FORNECIDO E INSTALADO EM RAMAL DE DESCARGA OU RAMAL DE ESGOTO SANITÁRIO. AF_12/2014_P</t>
  </si>
  <si>
    <t>Peitoril em granito cinza andorinha, esp. 3 cm e largura de 15 cm</t>
  </si>
  <si>
    <t>SINAPI
2696</t>
  </si>
  <si>
    <t>SINAPI
6111</t>
  </si>
  <si>
    <t>CUBA AÇO INOXIDÁVEL NUM 2 (560X340X150) MM - MASCAS DE REFERÊNCIA FRANKE, STRAKE, TRAMONTINA, INCLUSIVE VÁLVULA DE METAL 31/2'' E SIFÃO CROMADO 1 X 1/2'' EXCL. TORNEIRA</t>
  </si>
  <si>
    <t>BANCA DE GRANITO COM ESPESSURA DE 2 CM</t>
  </si>
  <si>
    <t>PORTA DE MADEIRA DE LEI TIPO ANGELIM PEDRA OU EQUIV.C//ENCHIMENTO EM MADEIRA 1A.QUALIDADE ESP. 30MM P/ PINTURA, INCLUSIVE ALIZARES, DOBRADIÇAS E FECHADURA EXTERNA EM LATÃO CROMADO LAFONTE OU EQUIV., EXCLUSIVE MARCO, NAS DIM.: 0,60 X 2,10 MC</t>
  </si>
  <si>
    <t>PORTA DE MADEIRA DE LEI TIPO ANGELIM PEDRA OU EQUIV.C//ENCHIMENTO EM MADEIRA 1A.QUALIDADE ESP. 30MM P/ PINTURA, INCLUSIVE ALIZARES, DOBRADIÇAS E FECHADURA EXTERNA EM LATÃO CROMADO LAFONTE OU EQUIV., EXCLUSIVE MARCO, NAS DIM.: Pdim.: 0.80 x 2.10 M</t>
  </si>
  <si>
    <t>PORTA DE MADEIRA DE LEI TIPO ANGELIM PEDRA OU EQUIV.C//ENCHIMENTO EM MADEIRA 1A.QUALIDADE ESP. 30MM P/ PINTURA, INCLUSIVE ALIZARES, DOBRADIÇAS E FECHADURA EXTERNA EM LATÃO CROMADO LAFONTE OU EQUIV., EXCLUSIVE MARCO, NAS DIM.: 0,90 X 2,10 M</t>
  </si>
  <si>
    <t>PORTA DE ABRIR EM ALUMINIO ANODIZADO TIPO VENEZIANA, LINHA 25, COMPLETA, INCL. PUXADOR COM TRANCA, CAIXILHO, ALIZAR E CONTRAMARCO</t>
  </si>
  <si>
    <t>Divisória de granito com 3 cm de espessura, assentada com argamassa de cimento e areia no traço 1:3, na cor cinza</t>
  </si>
  <si>
    <t>RODAPE EM ARGAMASSA TRACO 1:2:8 (CIMENTO, CAL E AREIA) ALTURA 8CM</t>
  </si>
  <si>
    <t>DATA BASE: SETEMBRO/2015
DADOS DO SINAPI:    %ENCARGOS SOCIAIS DESONERADOS: 90,43 MAIS ENCARGOS COMPLEMENTARES
DADOS DO IOPES:    %ENCARGOS SOCIAIS MAIS COMPLEMENTARES DESONERADOS:  134,87 
COMPOSIÇÃO ANALÍTICA DE CUSTO: %ENCARGOS SOCIAIS E COMPLEMENTARES DESONERADOS: 135,96
 %BDI: 24,40</t>
  </si>
  <si>
    <t>ANEXO IV - PLANILHA DE PREÇOS UNITÁRIOS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</si>
</sst>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_);\(&quot;R$ &quot;#,##0\)"/>
    <numFmt numFmtId="165" formatCode="_(* #,##0_);_(* \(#,##0\);_(* &quot;-&quot;_);_(@_)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_-* #,##0.00_-;\-* #,##0.00_-;_-* \-??_-;_-@_-"/>
    <numFmt numFmtId="169" formatCode="&quot;R$ &quot;#,##0.00"/>
    <numFmt numFmtId="170" formatCode="0.0"/>
    <numFmt numFmtId="171" formatCode="[=0]\-;[&lt;0.9999]?0.0%;0%"/>
  </numFmts>
  <fonts count="63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b/>
      <sz val="12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name val="Arial Narrow"/>
      <family val="2"/>
      <charset val="1"/>
    </font>
    <font>
      <sz val="11"/>
      <name val="Arial Narrow"/>
      <family val="2"/>
      <charset val="1"/>
    </font>
    <font>
      <b/>
      <sz val="11"/>
      <color rgb="FF000000"/>
      <name val="Arial Narrow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sz val="8"/>
      <name val="Verdana"/>
      <family val="2"/>
      <charset val="1"/>
    </font>
    <font>
      <sz val="9"/>
      <name val="Calibri"/>
      <family val="2"/>
      <charset val="1"/>
    </font>
    <font>
      <sz val="8"/>
      <color rgb="FF000000"/>
      <name val="Verdana"/>
      <family val="2"/>
      <charset val="1"/>
    </font>
    <font>
      <b/>
      <sz val="9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6"/>
      <name val="Arial Narrow"/>
      <family val="2"/>
    </font>
    <font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b/>
      <sz val="10"/>
      <name val="Calibri"/>
      <family val="2"/>
      <charset val="1"/>
    </font>
    <font>
      <sz val="14"/>
      <name val="Arial Narrow"/>
      <family val="2"/>
      <charset val="1"/>
    </font>
    <font>
      <sz val="13"/>
      <name val="Arial Narrow"/>
      <family val="2"/>
    </font>
    <font>
      <u/>
      <sz val="10"/>
      <name val="Arial"/>
      <family val="2"/>
    </font>
    <font>
      <u/>
      <sz val="11"/>
      <color theme="1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0"/>
      <color rgb="FF000000"/>
      <name val="Arial1"/>
    </font>
    <font>
      <b/>
      <sz val="15"/>
      <color indexed="56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32">
    <xf numFmtId="0" fontId="0" fillId="0" borderId="0"/>
    <xf numFmtId="168" fontId="27" fillId="0" borderId="0" applyBorder="0" applyProtection="0"/>
    <xf numFmtId="9" fontId="27" fillId="0" borderId="0" applyBorder="0" applyProtection="0"/>
    <xf numFmtId="0" fontId="27" fillId="0" borderId="0"/>
    <xf numFmtId="0" fontId="32" fillId="0" borderId="0"/>
    <xf numFmtId="0" fontId="33" fillId="0" borderId="0"/>
    <xf numFmtId="0" fontId="33" fillId="0" borderId="0"/>
    <xf numFmtId="0" fontId="48" fillId="0" borderId="0"/>
    <xf numFmtId="0" fontId="2" fillId="0" borderId="0"/>
    <xf numFmtId="0" fontId="33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61" fillId="0" borderId="0" applyBorder="0" applyProtection="0"/>
    <xf numFmtId="166" fontId="1" fillId="0" borderId="0" applyFont="0" applyFill="0" applyBorder="0" applyAlignment="0" applyProtection="0"/>
    <xf numFmtId="0" fontId="1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62" fillId="0" borderId="96" applyNumberFormat="0" applyFill="0" applyAlignment="0" applyProtection="0"/>
    <xf numFmtId="0" fontId="62" fillId="0" borderId="96" applyNumberFormat="0" applyFill="0" applyAlignment="0" applyProtection="0"/>
  </cellStyleXfs>
  <cellXfs count="632">
    <xf numFmtId="0" fontId="0" fillId="0" borderId="0" xfId="0"/>
    <xf numFmtId="0" fontId="3" fillId="0" borderId="0" xfId="3" applyNumberFormat="1" applyFont="1" applyBorder="1"/>
    <xf numFmtId="0" fontId="7" fillId="0" borderId="8" xfId="3" applyNumberFormat="1" applyFont="1" applyBorder="1" applyAlignment="1">
      <alignment horizontal="center" vertical="center" wrapText="1"/>
    </xf>
    <xf numFmtId="49" fontId="4" fillId="0" borderId="9" xfId="3" applyNumberFormat="1" applyFont="1" applyBorder="1" applyAlignment="1">
      <alignment vertical="center"/>
    </xf>
    <xf numFmtId="0" fontId="8" fillId="0" borderId="10" xfId="3" applyNumberFormat="1" applyFont="1" applyBorder="1" applyAlignment="1">
      <alignment horizontal="justify" vertical="center" wrapText="1"/>
    </xf>
    <xf numFmtId="10" fontId="8" fillId="0" borderId="11" xfId="3" applyNumberFormat="1" applyFont="1" applyBorder="1" applyAlignment="1" applyProtection="1">
      <alignment horizontal="center" vertical="center" wrapText="1"/>
    </xf>
    <xf numFmtId="49" fontId="4" fillId="0" borderId="12" xfId="3" applyNumberFormat="1" applyFont="1" applyBorder="1" applyAlignment="1">
      <alignment vertical="center"/>
    </xf>
    <xf numFmtId="0" fontId="8" fillId="0" borderId="13" xfId="3" applyNumberFormat="1" applyFont="1" applyBorder="1" applyAlignment="1">
      <alignment horizontal="justify" vertical="center" wrapText="1"/>
    </xf>
    <xf numFmtId="10" fontId="8" fillId="0" borderId="14" xfId="3" applyNumberFormat="1" applyFont="1" applyBorder="1" applyAlignment="1" applyProtection="1">
      <alignment horizontal="center" vertical="center" wrapText="1"/>
    </xf>
    <xf numFmtId="0" fontId="7" fillId="0" borderId="13" xfId="3" applyNumberFormat="1" applyFont="1" applyBorder="1" applyAlignment="1">
      <alignment horizontal="justify" vertical="center" wrapText="1"/>
    </xf>
    <xf numFmtId="10" fontId="7" fillId="0" borderId="14" xfId="3" applyNumberFormat="1" applyFont="1" applyBorder="1" applyAlignment="1" applyProtection="1">
      <alignment horizontal="center" vertical="center" wrapText="1"/>
    </xf>
    <xf numFmtId="49" fontId="4" fillId="0" borderId="15" xfId="3" applyNumberFormat="1" applyFont="1" applyBorder="1" applyAlignment="1">
      <alignment vertical="center"/>
    </xf>
    <xf numFmtId="0" fontId="7" fillId="0" borderId="16" xfId="3" applyNumberFormat="1" applyFont="1" applyBorder="1" applyAlignment="1">
      <alignment horizontal="justify" vertical="center" wrapText="1"/>
    </xf>
    <xf numFmtId="10" fontId="7" fillId="0" borderId="17" xfId="3" applyNumberFormat="1" applyFont="1" applyBorder="1" applyAlignment="1" applyProtection="1">
      <alignment horizontal="center" vertical="center" wrapText="1"/>
    </xf>
    <xf numFmtId="10" fontId="8" fillId="0" borderId="8" xfId="3" applyNumberFormat="1" applyFont="1" applyBorder="1" applyAlignment="1" applyProtection="1">
      <alignment horizontal="center" vertical="center" wrapText="1"/>
    </xf>
    <xf numFmtId="10" fontId="8" fillId="0" borderId="18" xfId="3" applyNumberFormat="1" applyFont="1" applyBorder="1" applyAlignment="1" applyProtection="1">
      <alignment horizontal="center" vertical="center" wrapText="1"/>
    </xf>
    <xf numFmtId="0" fontId="8" fillId="0" borderId="16" xfId="3" applyNumberFormat="1" applyFont="1" applyBorder="1" applyAlignment="1">
      <alignment horizontal="justify" vertical="center" wrapText="1"/>
    </xf>
    <xf numFmtId="10" fontId="8" fillId="0" borderId="17" xfId="3" applyNumberFormat="1" applyFont="1" applyBorder="1" applyAlignment="1" applyProtection="1">
      <alignment horizontal="center" vertical="center" wrapText="1"/>
    </xf>
    <xf numFmtId="49" fontId="4" fillId="0" borderId="19" xfId="3" applyNumberFormat="1" applyFont="1" applyBorder="1" applyAlignment="1">
      <alignment vertical="center"/>
    </xf>
    <xf numFmtId="0" fontId="8" fillId="0" borderId="20" xfId="3" applyNumberFormat="1" applyFont="1" applyBorder="1" applyAlignment="1">
      <alignment horizontal="justify" vertical="center" wrapText="1"/>
    </xf>
    <xf numFmtId="49" fontId="4" fillId="0" borderId="21" xfId="3" applyNumberFormat="1" applyFont="1" applyBorder="1" applyAlignment="1">
      <alignment vertical="center"/>
    </xf>
    <xf numFmtId="0" fontId="7" fillId="0" borderId="22" xfId="3" applyNumberFormat="1" applyFont="1" applyBorder="1" applyAlignment="1">
      <alignment horizontal="justify" vertical="center" wrapText="1"/>
    </xf>
    <xf numFmtId="10" fontId="7" fillId="0" borderId="23" xfId="3" applyNumberFormat="1" applyFont="1" applyBorder="1" applyAlignment="1" applyProtection="1">
      <alignment horizontal="center" vertical="center" wrapText="1"/>
    </xf>
    <xf numFmtId="49" fontId="4" fillId="2" borderId="5" xfId="3" applyNumberFormat="1" applyFont="1" applyFill="1" applyBorder="1" applyAlignment="1">
      <alignment horizontal="center" vertical="center"/>
    </xf>
    <xf numFmtId="0" fontId="6" fillId="2" borderId="0" xfId="3" applyNumberFormat="1" applyFont="1" applyFill="1" applyBorder="1" applyAlignment="1">
      <alignment horizontal="justify" vertical="center"/>
    </xf>
    <xf numFmtId="0" fontId="3" fillId="2" borderId="6" xfId="3" applyNumberFormat="1" applyFont="1" applyFill="1" applyBorder="1" applyAlignment="1">
      <alignment vertical="center"/>
    </xf>
    <xf numFmtId="0" fontId="0" fillId="2" borderId="0" xfId="0" applyFill="1"/>
    <xf numFmtId="0" fontId="0" fillId="0" borderId="0" xfId="0"/>
    <xf numFmtId="168" fontId="15" fillId="0" borderId="0" xfId="1" applyFont="1" applyBorder="1" applyAlignment="1" applyProtection="1">
      <alignment horizontal="center" vertical="center" wrapText="1"/>
    </xf>
    <xf numFmtId="0" fontId="0" fillId="0" borderId="0" xfId="0" applyBorder="1"/>
    <xf numFmtId="0" fontId="3" fillId="0" borderId="0" xfId="3" applyNumberFormat="1" applyFont="1" applyBorder="1" applyAlignment="1">
      <alignment vertical="center"/>
    </xf>
    <xf numFmtId="0" fontId="3" fillId="0" borderId="0" xfId="3" applyNumberFormat="1" applyFont="1" applyBorder="1" applyAlignment="1">
      <alignment horizontal="right" vertical="center"/>
    </xf>
    <xf numFmtId="2" fontId="3" fillId="0" borderId="0" xfId="3" applyNumberFormat="1" applyFont="1" applyBorder="1" applyAlignment="1">
      <alignment vertical="center"/>
    </xf>
    <xf numFmtId="0" fontId="21" fillId="0" borderId="34" xfId="3" applyNumberFormat="1" applyFont="1" applyBorder="1" applyAlignment="1">
      <alignment vertical="center"/>
    </xf>
    <xf numFmtId="0" fontId="20" fillId="0" borderId="38" xfId="3" applyNumberFormat="1" applyFont="1" applyBorder="1" applyAlignment="1">
      <alignment horizontal="center" vertical="center"/>
    </xf>
    <xf numFmtId="49" fontId="22" fillId="0" borderId="39" xfId="3" applyNumberFormat="1" applyFont="1" applyBorder="1" applyAlignment="1" applyProtection="1">
      <alignment horizontal="center" vertical="center"/>
      <protection locked="0"/>
    </xf>
    <xf numFmtId="0" fontId="21" fillId="0" borderId="30" xfId="3" applyNumberFormat="1" applyFont="1" applyBorder="1" applyAlignment="1">
      <alignment vertical="center"/>
    </xf>
    <xf numFmtId="2" fontId="21" fillId="0" borderId="58" xfId="3" applyNumberFormat="1" applyFont="1" applyBorder="1" applyAlignment="1">
      <alignment vertical="center"/>
    </xf>
    <xf numFmtId="2" fontId="21" fillId="0" borderId="59" xfId="3" applyNumberFormat="1" applyFont="1" applyBorder="1" applyAlignment="1">
      <alignment horizontal="center" vertical="center"/>
    </xf>
    <xf numFmtId="0" fontId="0" fillId="0" borderId="0" xfId="2" applyNumberFormat="1" applyFont="1" applyBorder="1" applyAlignment="1" applyProtection="1"/>
    <xf numFmtId="49" fontId="16" fillId="6" borderId="60" xfId="3" applyNumberFormat="1" applyFont="1" applyFill="1" applyBorder="1" applyAlignment="1">
      <alignment vertical="center"/>
    </xf>
    <xf numFmtId="0" fontId="16" fillId="6" borderId="35" xfId="3" applyNumberFormat="1" applyFont="1" applyFill="1" applyBorder="1" applyAlignment="1">
      <alignment vertical="center"/>
    </xf>
    <xf numFmtId="0" fontId="16" fillId="6" borderId="35" xfId="3" applyNumberFormat="1" applyFont="1" applyFill="1" applyBorder="1" applyAlignment="1">
      <alignment horizontal="right" vertical="center"/>
    </xf>
    <xf numFmtId="2" fontId="16" fillId="6" borderId="35" xfId="3" applyNumberFormat="1" applyFont="1" applyFill="1" applyBorder="1" applyAlignment="1">
      <alignment vertical="center"/>
    </xf>
    <xf numFmtId="0" fontId="16" fillId="6" borderId="35" xfId="3" applyNumberFormat="1" applyFont="1" applyFill="1" applyBorder="1" applyAlignment="1">
      <alignment horizontal="center" vertical="center"/>
    </xf>
    <xf numFmtId="2" fontId="16" fillId="6" borderId="61" xfId="3" applyNumberFormat="1" applyFont="1" applyFill="1" applyBorder="1" applyAlignment="1">
      <alignment vertical="center"/>
    </xf>
    <xf numFmtId="2" fontId="16" fillId="6" borderId="62" xfId="3" applyNumberFormat="1" applyFont="1" applyFill="1" applyBorder="1" applyAlignment="1">
      <alignment vertical="center"/>
    </xf>
    <xf numFmtId="0" fontId="21" fillId="0" borderId="29" xfId="3" applyNumberFormat="1" applyFont="1" applyBorder="1" applyAlignment="1">
      <alignment horizontal="justify" vertical="center" wrapText="1"/>
    </xf>
    <xf numFmtId="0" fontId="21" fillId="0" borderId="1" xfId="3" applyNumberFormat="1" applyFont="1" applyBorder="1" applyAlignment="1">
      <alignment horizontal="center" vertical="center"/>
    </xf>
    <xf numFmtId="0" fontId="21" fillId="0" borderId="2" xfId="3" applyNumberFormat="1" applyFont="1" applyBorder="1" applyAlignment="1">
      <alignment horizontal="right" vertical="center"/>
    </xf>
    <xf numFmtId="0" fontId="21" fillId="0" borderId="2" xfId="3" applyNumberFormat="1" applyFont="1" applyBorder="1" applyAlignment="1">
      <alignment horizontal="center" vertical="center"/>
    </xf>
    <xf numFmtId="2" fontId="21" fillId="0" borderId="2" xfId="3" applyNumberFormat="1" applyFont="1" applyBorder="1" applyAlignment="1">
      <alignment horizontal="center" vertical="center"/>
    </xf>
    <xf numFmtId="2" fontId="21" fillId="0" borderId="63" xfId="3" applyNumberFormat="1" applyFont="1" applyBorder="1" applyAlignment="1">
      <alignment horizontal="center" vertical="center"/>
    </xf>
    <xf numFmtId="0" fontId="24" fillId="0" borderId="27" xfId="3" applyNumberFormat="1" applyFont="1" applyBorder="1" applyAlignment="1">
      <alignment horizontal="center" vertical="center" wrapText="1"/>
    </xf>
    <xf numFmtId="0" fontId="25" fillId="0" borderId="27" xfId="3" applyNumberFormat="1" applyFont="1" applyBorder="1" applyAlignment="1">
      <alignment horizontal="center" vertical="center"/>
    </xf>
    <xf numFmtId="0" fontId="24" fillId="0" borderId="27" xfId="3" applyNumberFormat="1" applyFont="1" applyBorder="1" applyAlignment="1">
      <alignment horizontal="right" vertical="center" wrapText="1"/>
    </xf>
    <xf numFmtId="2" fontId="24" fillId="0" borderId="27" xfId="3" applyNumberFormat="1" applyFont="1" applyBorder="1" applyAlignment="1">
      <alignment horizontal="right" vertical="center" wrapText="1"/>
    </xf>
    <xf numFmtId="0" fontId="20" fillId="0" borderId="56" xfId="3" applyNumberFormat="1" applyFont="1" applyBorder="1" applyAlignment="1">
      <alignment horizontal="justify" vertical="center" wrapText="1"/>
    </xf>
    <xf numFmtId="0" fontId="21" fillId="0" borderId="61" xfId="3" applyNumberFormat="1" applyFont="1" applyBorder="1" applyAlignment="1">
      <alignment vertical="center"/>
    </xf>
    <xf numFmtId="0" fontId="21" fillId="0" borderId="61" xfId="3" applyNumberFormat="1" applyFont="1" applyBorder="1" applyAlignment="1">
      <alignment horizontal="right" vertical="center"/>
    </xf>
    <xf numFmtId="2" fontId="21" fillId="0" borderId="61" xfId="3" applyNumberFormat="1" applyFont="1" applyBorder="1" applyAlignment="1">
      <alignment vertical="center"/>
    </xf>
    <xf numFmtId="0" fontId="21" fillId="0" borderId="61" xfId="3" applyNumberFormat="1" applyFont="1" applyBorder="1" applyAlignment="1">
      <alignment horizontal="center" vertical="center"/>
    </xf>
    <xf numFmtId="2" fontId="20" fillId="0" borderId="62" xfId="3" applyNumberFormat="1" applyFont="1" applyBorder="1" applyAlignment="1">
      <alignment vertical="center"/>
    </xf>
    <xf numFmtId="0" fontId="21" fillId="0" borderId="30" xfId="3" applyNumberFormat="1" applyFont="1" applyBorder="1" applyAlignment="1">
      <alignment horizontal="justify" vertical="center" wrapText="1"/>
    </xf>
    <xf numFmtId="2" fontId="21" fillId="0" borderId="49" xfId="3" applyNumberFormat="1" applyFont="1" applyBorder="1" applyAlignment="1">
      <alignment vertical="center"/>
    </xf>
    <xf numFmtId="49" fontId="16" fillId="5" borderId="60" xfId="3" applyNumberFormat="1" applyFont="1" applyFill="1" applyBorder="1" applyAlignment="1">
      <alignment vertical="center"/>
    </xf>
    <xf numFmtId="0" fontId="16" fillId="5" borderId="35" xfId="3" applyNumberFormat="1" applyFont="1" applyFill="1" applyBorder="1" applyAlignment="1">
      <alignment vertical="center"/>
    </xf>
    <xf numFmtId="0" fontId="16" fillId="5" borderId="35" xfId="3" applyNumberFormat="1" applyFont="1" applyFill="1" applyBorder="1" applyAlignment="1">
      <alignment horizontal="right" vertical="center"/>
    </xf>
    <xf numFmtId="2" fontId="16" fillId="5" borderId="35" xfId="3" applyNumberFormat="1" applyFont="1" applyFill="1" applyBorder="1" applyAlignment="1">
      <alignment vertical="center"/>
    </xf>
    <xf numFmtId="0" fontId="16" fillId="5" borderId="35" xfId="3" applyNumberFormat="1" applyFont="1" applyFill="1" applyBorder="1" applyAlignment="1">
      <alignment horizontal="center" vertical="center"/>
    </xf>
    <xf numFmtId="2" fontId="16" fillId="5" borderId="64" xfId="3" applyNumberFormat="1" applyFont="1" applyFill="1" applyBorder="1" applyAlignment="1">
      <alignment vertical="center"/>
    </xf>
    <xf numFmtId="0" fontId="24" fillId="0" borderId="26" xfId="3" applyNumberFormat="1" applyFont="1" applyBorder="1" applyAlignment="1">
      <alignment horizontal="justify" vertical="center" wrapText="1"/>
    </xf>
    <xf numFmtId="2" fontId="21" fillId="0" borderId="28" xfId="3" applyNumberFormat="1" applyFont="1" applyBorder="1" applyAlignment="1">
      <alignment vertical="center"/>
    </xf>
    <xf numFmtId="0" fontId="26" fillId="0" borderId="56" xfId="3" applyNumberFormat="1" applyFont="1" applyBorder="1" applyAlignment="1">
      <alignment vertical="center"/>
    </xf>
    <xf numFmtId="0" fontId="26" fillId="0" borderId="24" xfId="3" applyNumberFormat="1" applyFont="1" applyBorder="1" applyAlignment="1">
      <alignment vertical="center"/>
    </xf>
    <xf numFmtId="0" fontId="26" fillId="0" borderId="27" xfId="3" applyNumberFormat="1" applyFont="1" applyBorder="1" applyAlignment="1">
      <alignment horizontal="right" vertical="center"/>
    </xf>
    <xf numFmtId="0" fontId="26" fillId="0" borderId="27" xfId="3" applyNumberFormat="1" applyFont="1" applyBorder="1" applyAlignment="1">
      <alignment vertical="center"/>
    </xf>
    <xf numFmtId="2" fontId="26" fillId="0" borderId="27" xfId="3" applyNumberFormat="1" applyFont="1" applyBorder="1" applyAlignment="1">
      <alignment vertical="center"/>
    </xf>
    <xf numFmtId="0" fontId="26" fillId="0" borderId="27" xfId="3" applyNumberFormat="1" applyFont="1" applyBorder="1" applyAlignment="1">
      <alignment horizontal="center" vertical="center"/>
    </xf>
    <xf numFmtId="2" fontId="26" fillId="0" borderId="57" xfId="3" applyNumberFormat="1" applyFont="1" applyBorder="1" applyAlignment="1">
      <alignment vertical="center"/>
    </xf>
    <xf numFmtId="0" fontId="26" fillId="0" borderId="65" xfId="3" applyNumberFormat="1" applyFont="1" applyBorder="1" applyAlignment="1">
      <alignment vertical="center"/>
    </xf>
    <xf numFmtId="0" fontId="26" fillId="0" borderId="2" xfId="3" applyNumberFormat="1" applyFont="1" applyBorder="1" applyAlignment="1">
      <alignment vertical="center"/>
    </xf>
    <xf numFmtId="0" fontId="26" fillId="0" borderId="2" xfId="3" applyNumberFormat="1" applyFont="1" applyBorder="1" applyAlignment="1">
      <alignment horizontal="right" vertical="center"/>
    </xf>
    <xf numFmtId="2" fontId="26" fillId="0" borderId="2" xfId="3" applyNumberFormat="1" applyFont="1" applyBorder="1" applyAlignment="1">
      <alignment vertical="center"/>
    </xf>
    <xf numFmtId="0" fontId="26" fillId="0" borderId="2" xfId="3" applyNumberFormat="1" applyFont="1" applyBorder="1" applyAlignment="1">
      <alignment horizontal="center" vertical="center"/>
    </xf>
    <xf numFmtId="2" fontId="24" fillId="0" borderId="63" xfId="3" applyNumberFormat="1" applyFont="1" applyBorder="1" applyAlignment="1">
      <alignment vertical="center"/>
    </xf>
    <xf numFmtId="49" fontId="16" fillId="6" borderId="35" xfId="3" applyNumberFormat="1" applyFont="1" applyFill="1" applyBorder="1" applyAlignment="1">
      <alignment vertical="center"/>
    </xf>
    <xf numFmtId="49" fontId="16" fillId="6" borderId="35" xfId="3" applyNumberFormat="1" applyFont="1" applyFill="1" applyBorder="1" applyAlignment="1">
      <alignment horizontal="right" vertical="center"/>
    </xf>
    <xf numFmtId="49" fontId="16" fillId="6" borderId="35" xfId="3" applyNumberFormat="1" applyFont="1" applyFill="1" applyBorder="1" applyAlignment="1">
      <alignment horizontal="center" vertical="center"/>
    </xf>
    <xf numFmtId="2" fontId="16" fillId="6" borderId="64" xfId="3" applyNumberFormat="1" applyFont="1" applyFill="1" applyBorder="1" applyAlignment="1">
      <alignment vertical="center"/>
    </xf>
    <xf numFmtId="0" fontId="21" fillId="0" borderId="60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horizontal="right" vertical="center"/>
    </xf>
    <xf numFmtId="2" fontId="21" fillId="0" borderId="35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horizontal="center" vertical="center"/>
    </xf>
    <xf numFmtId="2" fontId="21" fillId="0" borderId="64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horizontal="left" vertical="center"/>
    </xf>
    <xf numFmtId="2" fontId="21" fillId="0" borderId="27" xfId="3" applyNumberFormat="1" applyFont="1" applyBorder="1" applyAlignment="1">
      <alignment vertical="center"/>
    </xf>
    <xf numFmtId="0" fontId="20" fillId="0" borderId="66" xfId="3" applyNumberFormat="1" applyFont="1" applyBorder="1" applyAlignment="1">
      <alignment vertical="center"/>
    </xf>
    <xf numFmtId="0" fontId="20" fillId="0" borderId="54" xfId="3" applyNumberFormat="1" applyFont="1" applyBorder="1" applyAlignment="1">
      <alignment vertical="center"/>
    </xf>
    <xf numFmtId="0" fontId="20" fillId="0" borderId="54" xfId="3" applyNumberFormat="1" applyFont="1" applyBorder="1" applyAlignment="1">
      <alignment horizontal="right" vertical="center"/>
    </xf>
    <xf numFmtId="2" fontId="20" fillId="0" borderId="54" xfId="3" applyNumberFormat="1" applyFont="1" applyBorder="1" applyAlignment="1">
      <alignment vertical="center"/>
    </xf>
    <xf numFmtId="0" fontId="20" fillId="0" borderId="54" xfId="3" applyNumberFormat="1" applyFont="1" applyBorder="1" applyAlignment="1">
      <alignment horizontal="center" vertical="center"/>
    </xf>
    <xf numFmtId="2" fontId="20" fillId="0" borderId="55" xfId="3" applyNumberFormat="1" applyFont="1" applyBorder="1" applyAlignment="1">
      <alignment vertical="center"/>
    </xf>
    <xf numFmtId="0" fontId="21" fillId="0" borderId="0" xfId="3" applyNumberFormat="1" applyFont="1" applyBorder="1" applyAlignment="1">
      <alignment vertical="center"/>
    </xf>
    <xf numFmtId="0" fontId="21" fillId="0" borderId="0" xfId="3" applyNumberFormat="1" applyFont="1" applyBorder="1" applyAlignment="1">
      <alignment horizontal="right" vertical="center"/>
    </xf>
    <xf numFmtId="2" fontId="21" fillId="0" borderId="0" xfId="3" applyNumberFormat="1" applyFont="1" applyBorder="1" applyAlignment="1">
      <alignment vertical="center"/>
    </xf>
    <xf numFmtId="0" fontId="21" fillId="0" borderId="0" xfId="3" applyNumberFormat="1" applyFont="1" applyBorder="1" applyAlignment="1">
      <alignment horizontal="center" vertical="center"/>
    </xf>
    <xf numFmtId="0" fontId="16" fillId="0" borderId="0" xfId="3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/>
    <xf numFmtId="0" fontId="30" fillId="0" borderId="0" xfId="0" applyFont="1"/>
    <xf numFmtId="0" fontId="0" fillId="0" borderId="0" xfId="0" applyFill="1" applyAlignment="1">
      <alignment wrapText="1"/>
    </xf>
    <xf numFmtId="168" fontId="15" fillId="2" borderId="27" xfId="1" applyFont="1" applyFill="1" applyBorder="1" applyAlignment="1" applyProtection="1">
      <alignment horizontal="center" vertical="center" wrapText="1"/>
    </xf>
    <xf numFmtId="168" fontId="15" fillId="2" borderId="28" xfId="1" applyFont="1" applyFill="1" applyBorder="1" applyAlignment="1" applyProtection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169" fontId="17" fillId="0" borderId="28" xfId="0" applyNumberFormat="1" applyFont="1" applyBorder="1" applyAlignment="1">
      <alignment horizontal="center" vertical="center"/>
    </xf>
    <xf numFmtId="168" fontId="15" fillId="2" borderId="27" xfId="1" applyFont="1" applyFill="1" applyBorder="1" applyAlignment="1" applyProtection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32" fillId="0" borderId="0" xfId="4"/>
    <xf numFmtId="0" fontId="35" fillId="0" borderId="0" xfId="4" applyFont="1" applyAlignment="1">
      <alignment horizontal="center"/>
    </xf>
    <xf numFmtId="0" fontId="32" fillId="7" borderId="30" xfId="4" applyFill="1" applyBorder="1"/>
    <xf numFmtId="0" fontId="32" fillId="7" borderId="0" xfId="4" applyFill="1" applyBorder="1"/>
    <xf numFmtId="0" fontId="32" fillId="7" borderId="49" xfId="4" applyFill="1" applyBorder="1"/>
    <xf numFmtId="0" fontId="37" fillId="7" borderId="30" xfId="4" applyFont="1" applyFill="1" applyBorder="1" applyAlignment="1"/>
    <xf numFmtId="0" fontId="37" fillId="7" borderId="0" xfId="4" applyFont="1" applyFill="1" applyBorder="1" applyAlignment="1"/>
    <xf numFmtId="0" fontId="37" fillId="7" borderId="49" xfId="4" applyFont="1" applyFill="1" applyBorder="1" applyAlignment="1"/>
    <xf numFmtId="0" fontId="37" fillId="0" borderId="0" xfId="4" applyFont="1" applyAlignment="1"/>
    <xf numFmtId="0" fontId="33" fillId="0" borderId="0" xfId="4" applyFont="1" applyAlignment="1">
      <alignment horizontal="center"/>
    </xf>
    <xf numFmtId="0" fontId="35" fillId="7" borderId="30" xfId="4" applyFont="1" applyFill="1" applyBorder="1" applyAlignment="1">
      <alignment horizontal="justify"/>
    </xf>
    <xf numFmtId="0" fontId="37" fillId="7" borderId="0" xfId="4" applyFont="1" applyFill="1" applyBorder="1"/>
    <xf numFmtId="0" fontId="37" fillId="7" borderId="30" xfId="4" applyFont="1" applyFill="1" applyBorder="1" applyAlignment="1">
      <alignment horizontal="justify" vertical="top" wrapText="1"/>
    </xf>
    <xf numFmtId="2" fontId="37" fillId="7" borderId="0" xfId="4" applyNumberFormat="1" applyFont="1" applyFill="1" applyBorder="1" applyAlignment="1">
      <alignment horizontal="right" vertical="top" wrapText="1"/>
    </xf>
    <xf numFmtId="0" fontId="37" fillId="7" borderId="0" xfId="4" applyFont="1" applyFill="1" applyBorder="1" applyAlignment="1">
      <alignment horizontal="justify" vertical="top" wrapText="1"/>
    </xf>
    <xf numFmtId="0" fontId="38" fillId="7" borderId="30" xfId="4" applyFont="1" applyFill="1" applyBorder="1" applyAlignment="1">
      <alignment horizontal="right" vertical="top" wrapText="1"/>
    </xf>
    <xf numFmtId="4" fontId="38" fillId="7" borderId="0" xfId="4" applyNumberFormat="1" applyFont="1" applyFill="1" applyBorder="1" applyAlignment="1">
      <alignment horizontal="right" vertical="top" wrapText="1"/>
    </xf>
    <xf numFmtId="0" fontId="38" fillId="7" borderId="0" xfId="4" applyFont="1" applyFill="1" applyBorder="1" applyAlignment="1">
      <alignment horizontal="justify" vertical="top" wrapText="1"/>
    </xf>
    <xf numFmtId="0" fontId="37" fillId="7" borderId="30" xfId="4" applyFont="1" applyFill="1" applyBorder="1" applyAlignment="1">
      <alignment horizontal="justify"/>
    </xf>
    <xf numFmtId="2" fontId="37" fillId="7" borderId="0" xfId="4" applyNumberFormat="1" applyFont="1" applyFill="1" applyBorder="1"/>
    <xf numFmtId="0" fontId="39" fillId="7" borderId="0" xfId="4" applyFont="1" applyFill="1" applyBorder="1" applyAlignment="1">
      <alignment horizontal="justify" vertical="top" wrapText="1"/>
    </xf>
    <xf numFmtId="0" fontId="39" fillId="7" borderId="30" xfId="4" applyFont="1" applyFill="1" applyBorder="1" applyAlignment="1">
      <alignment horizontal="justify"/>
    </xf>
    <xf numFmtId="2" fontId="39" fillId="7" borderId="0" xfId="4" applyNumberFormat="1" applyFont="1" applyFill="1" applyBorder="1" applyAlignment="1">
      <alignment horizontal="right" vertical="top" wrapText="1"/>
    </xf>
    <xf numFmtId="0" fontId="39" fillId="7" borderId="30" xfId="4" applyFont="1" applyFill="1" applyBorder="1" applyAlignment="1">
      <alignment horizontal="justify" vertical="top" wrapText="1"/>
    </xf>
    <xf numFmtId="2" fontId="38" fillId="7" borderId="0" xfId="4" applyNumberFormat="1" applyFont="1" applyFill="1" applyBorder="1" applyAlignment="1">
      <alignment horizontal="right" vertical="top" wrapText="1"/>
    </xf>
    <xf numFmtId="2" fontId="35" fillId="7" borderId="0" xfId="4" applyNumberFormat="1" applyFont="1" applyFill="1" applyBorder="1" applyAlignment="1">
      <alignment horizontal="right" vertical="top" wrapText="1"/>
    </xf>
    <xf numFmtId="0" fontId="38" fillId="7" borderId="49" xfId="4" applyFont="1" applyFill="1" applyBorder="1" applyAlignment="1">
      <alignment horizontal="justify" vertical="top" wrapText="1"/>
    </xf>
    <xf numFmtId="0" fontId="40" fillId="7" borderId="30" xfId="4" applyFont="1" applyFill="1" applyBorder="1" applyAlignment="1">
      <alignment wrapText="1"/>
    </xf>
    <xf numFmtId="0" fontId="32" fillId="7" borderId="38" xfId="4" applyFill="1" applyBorder="1"/>
    <xf numFmtId="0" fontId="32" fillId="7" borderId="52" xfId="4" applyFill="1" applyBorder="1"/>
    <xf numFmtId="0" fontId="32" fillId="7" borderId="53" xfId="4" applyFill="1" applyBorder="1"/>
    <xf numFmtId="0" fontId="32" fillId="0" borderId="0" xfId="4" applyBorder="1"/>
    <xf numFmtId="0" fontId="37" fillId="0" borderId="0" xfId="6" applyFont="1"/>
    <xf numFmtId="0" fontId="37" fillId="0" borderId="0" xfId="5" applyFont="1"/>
    <xf numFmtId="0" fontId="35" fillId="0" borderId="27" xfId="6" applyFont="1" applyFill="1" applyBorder="1" applyAlignment="1">
      <alignment horizontal="center" vertical="center"/>
    </xf>
    <xf numFmtId="0" fontId="35" fillId="0" borderId="36" xfId="6" applyFont="1" applyFill="1" applyBorder="1" applyAlignment="1">
      <alignment horizontal="center" vertical="center"/>
    </xf>
    <xf numFmtId="44" fontId="35" fillId="0" borderId="27" xfId="10" applyFont="1" applyFill="1" applyBorder="1" applyAlignment="1">
      <alignment vertical="center" wrapText="1"/>
    </xf>
    <xf numFmtId="44" fontId="37" fillId="8" borderId="27" xfId="6" applyNumberFormat="1" applyFont="1" applyFill="1" applyBorder="1" applyAlignment="1">
      <alignment horizontal="center"/>
    </xf>
    <xf numFmtId="0" fontId="37" fillId="0" borderId="27" xfId="6" applyFont="1" applyFill="1" applyBorder="1" applyAlignment="1">
      <alignment horizontal="center"/>
    </xf>
    <xf numFmtId="0" fontId="37" fillId="0" borderId="27" xfId="6" applyFont="1" applyFill="1" applyBorder="1"/>
    <xf numFmtId="0" fontId="37" fillId="0" borderId="36" xfId="6" applyFont="1" applyBorder="1"/>
    <xf numFmtId="0" fontId="37" fillId="0" borderId="27" xfId="6" applyFont="1" applyBorder="1"/>
    <xf numFmtId="167" fontId="35" fillId="0" borderId="28" xfId="9" applyNumberFormat="1" applyFont="1" applyBorder="1"/>
    <xf numFmtId="10" fontId="35" fillId="0" borderId="27" xfId="11" applyNumberFormat="1" applyFont="1" applyFill="1" applyBorder="1" applyAlignment="1">
      <alignment horizontal="right" vertical="center" wrapText="1"/>
    </xf>
    <xf numFmtId="9" fontId="37" fillId="8" borderId="27" xfId="11" applyFont="1" applyFill="1" applyBorder="1" applyAlignment="1">
      <alignment horizontal="center"/>
    </xf>
    <xf numFmtId="9" fontId="35" fillId="0" borderId="28" xfId="11" applyFont="1" applyBorder="1"/>
    <xf numFmtId="9" fontId="37" fillId="8" borderId="27" xfId="11" applyFont="1" applyFill="1" applyBorder="1"/>
    <xf numFmtId="44" fontId="37" fillId="8" borderId="27" xfId="6" applyNumberFormat="1" applyFont="1" applyFill="1" applyBorder="1"/>
    <xf numFmtId="44" fontId="37" fillId="8" borderId="36" xfId="6" applyNumberFormat="1" applyFont="1" applyFill="1" applyBorder="1"/>
    <xf numFmtId="9" fontId="37" fillId="8" borderId="36" xfId="11" applyFont="1" applyFill="1" applyBorder="1" applyAlignment="1">
      <alignment horizontal="center"/>
    </xf>
    <xf numFmtId="44" fontId="35" fillId="0" borderId="27" xfId="6" applyNumberFormat="1" applyFont="1" applyFill="1" applyBorder="1" applyAlignment="1">
      <alignment horizontal="center"/>
    </xf>
    <xf numFmtId="10" fontId="35" fillId="0" borderId="45" xfId="11" applyNumberFormat="1" applyFont="1" applyFill="1" applyBorder="1" applyAlignment="1">
      <alignment horizontal="center"/>
    </xf>
    <xf numFmtId="10" fontId="35" fillId="0" borderId="70" xfId="11" applyNumberFormat="1" applyFont="1" applyFill="1" applyBorder="1" applyAlignment="1">
      <alignment horizontal="center"/>
    </xf>
    <xf numFmtId="9" fontId="35" fillId="0" borderId="46" xfId="11" applyFont="1" applyBorder="1" applyAlignment="1">
      <alignment horizontal="center" vertical="center"/>
    </xf>
    <xf numFmtId="0" fontId="37" fillId="0" borderId="0" xfId="6" applyFont="1" applyAlignment="1">
      <alignment horizontal="center"/>
    </xf>
    <xf numFmtId="167" fontId="35" fillId="0" borderId="0" xfId="9" applyNumberFormat="1" applyFont="1"/>
    <xf numFmtId="0" fontId="35" fillId="0" borderId="24" xfId="6" applyFont="1" applyFill="1" applyBorder="1" applyAlignment="1">
      <alignment horizontal="center" vertical="center"/>
    </xf>
    <xf numFmtId="0" fontId="35" fillId="0" borderId="67" xfId="6" applyFont="1" applyFill="1" applyBorder="1" applyAlignment="1">
      <alignment horizontal="center" vertical="center"/>
    </xf>
    <xf numFmtId="0" fontId="46" fillId="7" borderId="35" xfId="5" applyFont="1" applyFill="1" applyBorder="1" applyAlignment="1">
      <alignment vertical="center"/>
    </xf>
    <xf numFmtId="0" fontId="0" fillId="7" borderId="35" xfId="0" applyFill="1" applyBorder="1" applyAlignment="1"/>
    <xf numFmtId="168" fontId="15" fillId="0" borderId="27" xfId="1" applyFont="1" applyFill="1" applyBorder="1" applyAlignment="1" applyProtection="1">
      <alignment horizontal="center" vertical="center" wrapText="1"/>
    </xf>
    <xf numFmtId="169" fontId="0" fillId="0" borderId="27" xfId="0" applyNumberFormat="1" applyFill="1" applyBorder="1" applyAlignment="1">
      <alignment horizontal="center" vertical="center"/>
    </xf>
    <xf numFmtId="169" fontId="0" fillId="0" borderId="27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7" xfId="0" applyFill="1" applyBorder="1" applyAlignment="1">
      <alignment horizontal="center" vertical="center"/>
    </xf>
    <xf numFmtId="169" fontId="0" fillId="0" borderId="28" xfId="0" applyNumberForma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169" fontId="0" fillId="0" borderId="28" xfId="0" applyNumberForma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/>
    </xf>
    <xf numFmtId="169" fontId="17" fillId="0" borderId="28" xfId="0" applyNumberFormat="1" applyFont="1" applyFill="1" applyBorder="1" applyAlignment="1">
      <alignment horizontal="center" vertical="center"/>
    </xf>
    <xf numFmtId="169" fontId="17" fillId="0" borderId="46" xfId="0" applyNumberFormat="1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1" fontId="19" fillId="0" borderId="75" xfId="0" applyNumberFormat="1" applyFont="1" applyBorder="1" applyAlignment="1">
      <alignment horizontal="center" vertical="center"/>
    </xf>
    <xf numFmtId="170" fontId="19" fillId="0" borderId="75" xfId="0" applyNumberFormat="1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2" fontId="31" fillId="0" borderId="75" xfId="0" applyNumberFormat="1" applyFont="1" applyBorder="1" applyAlignment="1">
      <alignment horizontal="center" vertical="center"/>
    </xf>
    <xf numFmtId="0" fontId="0" fillId="0" borderId="75" xfId="0" applyBorder="1"/>
    <xf numFmtId="0" fontId="16" fillId="4" borderId="76" xfId="0" applyFont="1" applyFill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170" fontId="19" fillId="0" borderId="77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6" xfId="0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170" fontId="18" fillId="0" borderId="77" xfId="0" applyNumberFormat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4" borderId="79" xfId="0" applyFont="1" applyFill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10" fontId="32" fillId="7" borderId="0" xfId="2" applyNumberFormat="1" applyFont="1" applyFill="1" applyBorder="1"/>
    <xf numFmtId="2" fontId="19" fillId="0" borderId="75" xfId="0" applyNumberFormat="1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168" fontId="27" fillId="0" borderId="27" xfId="1" applyBorder="1" applyAlignment="1">
      <alignment vertical="center"/>
    </xf>
    <xf numFmtId="168" fontId="27" fillId="0" borderId="0" xfId="1" applyAlignment="1">
      <alignment vertical="center"/>
    </xf>
    <xf numFmtId="169" fontId="0" fillId="0" borderId="0" xfId="0" applyNumberForma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31" fillId="0" borderId="75" xfId="0" applyFont="1" applyBorder="1" applyAlignment="1">
      <alignment horizontal="center" vertical="center"/>
    </xf>
    <xf numFmtId="0" fontId="29" fillId="7" borderId="76" xfId="0" applyFont="1" applyFill="1" applyBorder="1" applyAlignment="1">
      <alignment horizontal="center" vertical="center"/>
    </xf>
    <xf numFmtId="0" fontId="29" fillId="7" borderId="75" xfId="0" applyFont="1" applyFill="1" applyBorder="1" applyAlignment="1">
      <alignment horizontal="center" vertical="center"/>
    </xf>
    <xf numFmtId="2" fontId="29" fillId="7" borderId="77" xfId="0" applyNumberFormat="1" applyFont="1" applyFill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170" fontId="19" fillId="0" borderId="77" xfId="0" applyNumberFormat="1" applyFont="1" applyBorder="1" applyAlignment="1">
      <alignment horizontal="center" vertical="center"/>
    </xf>
    <xf numFmtId="2" fontId="19" fillId="0" borderId="76" xfId="0" applyNumberFormat="1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87" xfId="0" applyBorder="1"/>
    <xf numFmtId="0" fontId="33" fillId="7" borderId="30" xfId="4" applyFont="1" applyFill="1" applyBorder="1" applyAlignment="1">
      <alignment horizontal="center"/>
    </xf>
    <xf numFmtId="0" fontId="33" fillId="7" borderId="0" xfId="4" applyFont="1" applyFill="1" applyBorder="1" applyAlignment="1">
      <alignment horizontal="center"/>
    </xf>
    <xf numFmtId="0" fontId="33" fillId="7" borderId="49" xfId="4" applyFont="1" applyFill="1" applyBorder="1" applyAlignment="1">
      <alignment horizontal="center"/>
    </xf>
    <xf numFmtId="0" fontId="32" fillId="7" borderId="30" xfId="4" applyFont="1" applyFill="1" applyBorder="1" applyAlignment="1" applyProtection="1">
      <alignment horizontal="center"/>
    </xf>
    <xf numFmtId="0" fontId="18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2" fontId="29" fillId="0" borderId="75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wrapText="1"/>
    </xf>
    <xf numFmtId="2" fontId="19" fillId="0" borderId="75" xfId="0" applyNumberFormat="1" applyFont="1" applyFill="1" applyBorder="1" applyAlignment="1">
      <alignment horizontal="center" vertical="center"/>
    </xf>
    <xf numFmtId="170" fontId="19" fillId="0" borderId="75" xfId="0" applyNumberFormat="1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2" fontId="31" fillId="0" borderId="77" xfId="0" applyNumberFormat="1" applyFont="1" applyFill="1" applyBorder="1" applyAlignment="1">
      <alignment horizontal="center" vertical="center"/>
    </xf>
    <xf numFmtId="2" fontId="29" fillId="0" borderId="75" xfId="0" applyNumberFormat="1" applyFont="1" applyFill="1" applyBorder="1" applyAlignment="1">
      <alignment horizontal="center" vertical="center"/>
    </xf>
    <xf numFmtId="2" fontId="29" fillId="0" borderId="83" xfId="0" applyNumberFormat="1" applyFont="1" applyFill="1" applyBorder="1" applyAlignment="1">
      <alignment vertical="center"/>
    </xf>
    <xf numFmtId="2" fontId="19" fillId="0" borderId="81" xfId="0" applyNumberFormat="1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87" xfId="0" applyNumberFormat="1" applyFont="1" applyBorder="1" applyAlignment="1">
      <alignment horizontal="center" vertical="center"/>
    </xf>
    <xf numFmtId="2" fontId="19" fillId="0" borderId="7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83" xfId="0" applyNumberFormat="1" applyFont="1" applyBorder="1" applyAlignment="1">
      <alignment vertical="center"/>
    </xf>
    <xf numFmtId="0" fontId="18" fillId="0" borderId="83" xfId="0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0" fontId="19" fillId="0" borderId="83" xfId="0" applyFont="1" applyBorder="1" applyAlignment="1">
      <alignment vertical="center"/>
    </xf>
    <xf numFmtId="0" fontId="19" fillId="0" borderId="77" xfId="0" applyFont="1" applyFill="1" applyBorder="1" applyAlignment="1">
      <alignment horizontal="center" vertical="center"/>
    </xf>
    <xf numFmtId="0" fontId="18" fillId="0" borderId="81" xfId="0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horizontal="center" vertical="center"/>
    </xf>
    <xf numFmtId="0" fontId="31" fillId="0" borderId="75" xfId="0" applyFont="1" applyFill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31" fillId="0" borderId="81" xfId="0" applyFont="1" applyBorder="1" applyAlignment="1">
      <alignment horizontal="center" vertical="center"/>
    </xf>
    <xf numFmtId="1" fontId="19" fillId="0" borderId="75" xfId="0" applyNumberFormat="1" applyFont="1" applyFill="1" applyBorder="1" applyAlignment="1">
      <alignment horizontal="center" vertical="center"/>
    </xf>
    <xf numFmtId="2" fontId="19" fillId="9" borderId="93" xfId="0" applyNumberFormat="1" applyFont="1" applyFill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18" fillId="0" borderId="87" xfId="0" applyFont="1" applyFill="1" applyBorder="1" applyAlignment="1">
      <alignment horizontal="center" vertical="center"/>
    </xf>
    <xf numFmtId="0" fontId="31" fillId="0" borderId="83" xfId="0" applyFont="1" applyFill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9" borderId="75" xfId="0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left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168" fontId="15" fillId="2" borderId="27" xfId="1" applyFont="1" applyFill="1" applyBorder="1" applyAlignment="1" applyProtection="1">
      <alignment horizontal="center" vertical="center"/>
    </xf>
    <xf numFmtId="0" fontId="18" fillId="0" borderId="81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left" vertical="center" wrapText="1"/>
    </xf>
    <xf numFmtId="2" fontId="28" fillId="0" borderId="27" xfId="0" applyNumberFormat="1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0" fillId="0" borderId="0" xfId="0" applyFont="1"/>
    <xf numFmtId="0" fontId="18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9" fillId="0" borderId="26" xfId="0" applyFont="1" applyFill="1" applyBorder="1" applyAlignment="1">
      <alignment horizontal="center" vertical="center"/>
    </xf>
    <xf numFmtId="0" fontId="59" fillId="0" borderId="27" xfId="0" applyFont="1" applyFill="1" applyBorder="1" applyAlignment="1">
      <alignment horizontal="center" vertical="center"/>
    </xf>
    <xf numFmtId="169" fontId="59" fillId="0" borderId="27" xfId="0" applyNumberFormat="1" applyFont="1" applyFill="1" applyBorder="1" applyAlignment="1">
      <alignment horizontal="center" vertical="center"/>
    </xf>
    <xf numFmtId="169" fontId="59" fillId="0" borderId="28" xfId="0" applyNumberFormat="1" applyFont="1" applyFill="1" applyBorder="1" applyAlignment="1">
      <alignment horizontal="center" vertical="center"/>
    </xf>
    <xf numFmtId="0" fontId="59" fillId="0" borderId="60" xfId="0" applyFont="1" applyFill="1" applyBorder="1" applyAlignment="1">
      <alignment horizontal="center" vertical="center"/>
    </xf>
    <xf numFmtId="0" fontId="60" fillId="0" borderId="27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center" vertical="center"/>
    </xf>
    <xf numFmtId="0" fontId="60" fillId="0" borderId="27" xfId="0" applyFont="1" applyFill="1" applyBorder="1" applyAlignment="1">
      <alignment horizontal="center" vertical="center" wrapText="1"/>
    </xf>
    <xf numFmtId="4" fontId="60" fillId="0" borderId="27" xfId="0" applyNumberFormat="1" applyFont="1" applyFill="1" applyBorder="1" applyAlignment="1">
      <alignment horizontal="center" vertical="center"/>
    </xf>
    <xf numFmtId="0" fontId="60" fillId="0" borderId="27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169" fontId="0" fillId="0" borderId="0" xfId="0" applyNumberFormat="1"/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8" fontId="27" fillId="0" borderId="27" xfId="1" applyFill="1" applyBorder="1" applyAlignment="1">
      <alignment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2" fontId="19" fillId="0" borderId="7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29" fillId="0" borderId="75" xfId="0" applyFont="1" applyFill="1" applyBorder="1" applyAlignment="1">
      <alignment horizontal="center" vertical="center"/>
    </xf>
    <xf numFmtId="2" fontId="31" fillId="0" borderId="81" xfId="0" applyNumberFormat="1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21" fillId="0" borderId="60" xfId="3" applyNumberFormat="1" applyFont="1" applyBorder="1" applyAlignment="1">
      <alignment horizontal="left" vertical="center"/>
    </xf>
    <xf numFmtId="0" fontId="51" fillId="3" borderId="97" xfId="3" applyFont="1" applyFill="1" applyBorder="1" applyAlignment="1">
      <alignment horizontal="center" vertical="center"/>
    </xf>
    <xf numFmtId="14" fontId="52" fillId="3" borderId="57" xfId="3" applyNumberFormat="1" applyFont="1" applyFill="1" applyBorder="1" applyAlignment="1">
      <alignment horizontal="center" vertical="center"/>
    </xf>
    <xf numFmtId="44" fontId="35" fillId="0" borderId="28" xfId="6" applyNumberFormat="1" applyFont="1" applyFill="1" applyBorder="1" applyAlignment="1">
      <alignment horizontal="center"/>
    </xf>
    <xf numFmtId="9" fontId="35" fillId="0" borderId="45" xfId="11" applyFont="1" applyFill="1" applyBorder="1" applyAlignment="1">
      <alignment vertical="center" wrapText="1"/>
    </xf>
    <xf numFmtId="0" fontId="23" fillId="0" borderId="26" xfId="3" applyNumberFormat="1" applyFont="1" applyBorder="1" applyAlignment="1">
      <alignment horizontal="left" vertical="center" wrapText="1"/>
    </xf>
    <xf numFmtId="2" fontId="24" fillId="0" borderId="28" xfId="3" applyNumberFormat="1" applyFont="1" applyBorder="1" applyAlignment="1">
      <alignment horizontal="right" vertical="center" wrapText="1"/>
    </xf>
    <xf numFmtId="0" fontId="0" fillId="0" borderId="27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 wrapText="1"/>
    </xf>
    <xf numFmtId="0" fontId="28" fillId="7" borderId="27" xfId="0" applyFont="1" applyFill="1" applyBorder="1" applyAlignment="1">
      <alignment horizontal="center" vertical="center"/>
    </xf>
    <xf numFmtId="0" fontId="0" fillId="7" borderId="27" xfId="0" applyFont="1" applyFill="1" applyBorder="1" applyAlignment="1">
      <alignment horizontal="center" vertical="center"/>
    </xf>
    <xf numFmtId="0" fontId="33" fillId="7" borderId="37" xfId="4" applyFont="1" applyFill="1" applyBorder="1" applyAlignment="1">
      <alignment horizontal="center"/>
    </xf>
    <xf numFmtId="0" fontId="33" fillId="7" borderId="47" xfId="4" applyFont="1" applyFill="1" applyBorder="1" applyAlignment="1">
      <alignment horizontal="center"/>
    </xf>
    <xf numFmtId="0" fontId="33" fillId="7" borderId="48" xfId="4" applyFont="1" applyFill="1" applyBorder="1" applyAlignment="1">
      <alignment horizontal="center"/>
    </xf>
    <xf numFmtId="0" fontId="33" fillId="7" borderId="30" xfId="4" applyFont="1" applyFill="1" applyBorder="1" applyAlignment="1">
      <alignment horizontal="center"/>
    </xf>
    <xf numFmtId="0" fontId="33" fillId="7" borderId="0" xfId="4" applyFont="1" applyFill="1" applyBorder="1" applyAlignment="1">
      <alignment horizontal="center"/>
    </xf>
    <xf numFmtId="0" fontId="33" fillId="7" borderId="49" xfId="4" applyFont="1" applyFill="1" applyBorder="1" applyAlignment="1">
      <alignment horizontal="center"/>
    </xf>
    <xf numFmtId="0" fontId="32" fillId="7" borderId="30" xfId="4" applyFont="1" applyFill="1" applyBorder="1" applyAlignment="1">
      <alignment horizontal="center"/>
    </xf>
    <xf numFmtId="0" fontId="32" fillId="7" borderId="0" xfId="4" applyFont="1" applyFill="1" applyBorder="1" applyAlignment="1">
      <alignment horizontal="center"/>
    </xf>
    <xf numFmtId="0" fontId="32" fillId="7" borderId="49" xfId="4" applyFont="1" applyFill="1" applyBorder="1" applyAlignment="1">
      <alignment horizontal="center"/>
    </xf>
    <xf numFmtId="0" fontId="32" fillId="7" borderId="38" xfId="4" applyFont="1" applyFill="1" applyBorder="1" applyAlignment="1">
      <alignment horizontal="center"/>
    </xf>
    <xf numFmtId="0" fontId="32" fillId="7" borderId="52" xfId="4" applyFont="1" applyFill="1" applyBorder="1" applyAlignment="1">
      <alignment horizontal="center"/>
    </xf>
    <xf numFmtId="0" fontId="32" fillId="7" borderId="53" xfId="4" applyFont="1" applyFill="1" applyBorder="1" applyAlignment="1">
      <alignment horizontal="center"/>
    </xf>
    <xf numFmtId="0" fontId="35" fillId="7" borderId="33" xfId="4" applyFont="1" applyFill="1" applyBorder="1" applyAlignment="1">
      <alignment horizontal="center"/>
    </xf>
    <xf numFmtId="0" fontId="35" fillId="7" borderId="50" xfId="4" applyFont="1" applyFill="1" applyBorder="1" applyAlignment="1">
      <alignment horizontal="center"/>
    </xf>
    <xf numFmtId="0" fontId="35" fillId="7" borderId="51" xfId="4" applyFont="1" applyFill="1" applyBorder="1" applyAlignment="1">
      <alignment horizontal="center"/>
    </xf>
    <xf numFmtId="0" fontId="33" fillId="0" borderId="37" xfId="4" applyFont="1" applyBorder="1" applyAlignment="1">
      <alignment horizontal="center" vertical="top" wrapText="1"/>
    </xf>
    <xf numFmtId="0" fontId="32" fillId="0" borderId="47" xfId="4" applyBorder="1" applyAlignment="1">
      <alignment horizontal="center" vertical="top"/>
    </xf>
    <xf numFmtId="0" fontId="32" fillId="0" borderId="48" xfId="4" applyBorder="1" applyAlignment="1">
      <alignment horizontal="center" vertical="top"/>
    </xf>
    <xf numFmtId="0" fontId="32" fillId="0" borderId="30" xfId="4" applyBorder="1" applyAlignment="1">
      <alignment horizontal="center" vertical="top"/>
    </xf>
    <xf numFmtId="0" fontId="32" fillId="0" borderId="0" xfId="4" applyBorder="1" applyAlignment="1">
      <alignment horizontal="center" vertical="top"/>
    </xf>
    <xf numFmtId="0" fontId="32" fillId="0" borderId="49" xfId="4" applyBorder="1" applyAlignment="1">
      <alignment horizontal="center" vertical="top"/>
    </xf>
    <xf numFmtId="0" fontId="32" fillId="0" borderId="38" xfId="4" applyBorder="1" applyAlignment="1">
      <alignment horizontal="center" vertical="top"/>
    </xf>
    <xf numFmtId="0" fontId="32" fillId="0" borderId="52" xfId="4" applyBorder="1" applyAlignment="1">
      <alignment horizontal="center" vertical="top"/>
    </xf>
    <xf numFmtId="0" fontId="32" fillId="0" borderId="53" xfId="4" applyBorder="1" applyAlignment="1">
      <alignment horizontal="center" vertical="top"/>
    </xf>
    <xf numFmtId="0" fontId="35" fillId="7" borderId="37" xfId="4" applyFont="1" applyFill="1" applyBorder="1" applyAlignment="1">
      <alignment horizontal="center" vertical="center"/>
    </xf>
    <xf numFmtId="0" fontId="35" fillId="7" borderId="47" xfId="4" applyFont="1" applyFill="1" applyBorder="1" applyAlignment="1">
      <alignment horizontal="center" vertical="center"/>
    </xf>
    <xf numFmtId="0" fontId="35" fillId="7" borderId="48" xfId="4" applyFont="1" applyFill="1" applyBorder="1" applyAlignment="1">
      <alignment horizontal="center" vertical="center"/>
    </xf>
    <xf numFmtId="0" fontId="36" fillId="7" borderId="30" xfId="4" applyFont="1" applyFill="1" applyBorder="1" applyAlignment="1">
      <alignment horizontal="center"/>
    </xf>
    <xf numFmtId="0" fontId="36" fillId="7" borderId="0" xfId="4" applyFont="1" applyFill="1" applyBorder="1" applyAlignment="1">
      <alignment horizontal="center"/>
    </xf>
    <xf numFmtId="0" fontId="36" fillId="7" borderId="49" xfId="4" applyFont="1" applyFill="1" applyBorder="1" applyAlignment="1">
      <alignment horizontal="center"/>
    </xf>
    <xf numFmtId="49" fontId="9" fillId="2" borderId="24" xfId="3" applyNumberFormat="1" applyFont="1" applyFill="1" applyBorder="1" applyAlignment="1">
      <alignment horizontal="center" vertical="center"/>
    </xf>
    <xf numFmtId="0" fontId="7" fillId="0" borderId="7" xfId="3" applyNumberFormat="1" applyFont="1" applyBorder="1" applyAlignment="1">
      <alignment horizontal="center" vertical="center" wrapText="1"/>
    </xf>
    <xf numFmtId="0" fontId="3" fillId="2" borderId="24" xfId="3" applyNumberFormat="1" applyFont="1" applyFill="1" applyBorder="1" applyAlignment="1">
      <alignment horizontal="center" vertical="center" wrapText="1"/>
    </xf>
    <xf numFmtId="49" fontId="9" fillId="2" borderId="25" xfId="3" applyNumberFormat="1" applyFont="1" applyFill="1" applyBorder="1" applyAlignment="1">
      <alignment horizontal="center" vertical="center" wrapText="1"/>
    </xf>
    <xf numFmtId="49" fontId="9" fillId="2" borderId="4" xfId="3" applyNumberFormat="1" applyFont="1" applyFill="1" applyBorder="1" applyAlignment="1">
      <alignment horizontal="center" vertical="center"/>
    </xf>
    <xf numFmtId="0" fontId="33" fillId="0" borderId="47" xfId="4" applyFont="1" applyBorder="1" applyAlignment="1">
      <alignment horizontal="center" vertical="top" wrapText="1"/>
    </xf>
    <xf numFmtId="0" fontId="33" fillId="0" borderId="48" xfId="4" applyFont="1" applyBorder="1" applyAlignment="1">
      <alignment horizontal="center" vertical="top" wrapText="1"/>
    </xf>
    <xf numFmtId="0" fontId="33" fillId="0" borderId="30" xfId="4" applyFont="1" applyBorder="1" applyAlignment="1">
      <alignment horizontal="center" vertical="top" wrapText="1"/>
    </xf>
    <xf numFmtId="0" fontId="33" fillId="0" borderId="0" xfId="4" applyFont="1" applyBorder="1" applyAlignment="1">
      <alignment horizontal="center" vertical="top" wrapText="1"/>
    </xf>
    <xf numFmtId="0" fontId="33" fillId="0" borderId="49" xfId="4" applyFont="1" applyBorder="1" applyAlignment="1">
      <alignment horizontal="center" vertical="top" wrapText="1"/>
    </xf>
    <xf numFmtId="0" fontId="33" fillId="0" borderId="38" xfId="4" applyFont="1" applyBorder="1" applyAlignment="1">
      <alignment horizontal="center" vertical="top" wrapText="1"/>
    </xf>
    <xf numFmtId="0" fontId="33" fillId="0" borderId="52" xfId="4" applyFont="1" applyBorder="1" applyAlignment="1">
      <alignment horizontal="center" vertical="top" wrapText="1"/>
    </xf>
    <xf numFmtId="0" fontId="33" fillId="0" borderId="53" xfId="4" applyFont="1" applyBorder="1" applyAlignment="1">
      <alignment horizontal="center" vertical="top" wrapText="1"/>
    </xf>
    <xf numFmtId="0" fontId="5" fillId="2" borderId="71" xfId="3" applyNumberFormat="1" applyFont="1" applyFill="1" applyBorder="1" applyAlignment="1">
      <alignment horizontal="center" vertical="center" wrapText="1"/>
    </xf>
    <xf numFmtId="0" fontId="5" fillId="2" borderId="47" xfId="3" applyNumberFormat="1" applyFont="1" applyFill="1" applyBorder="1" applyAlignment="1">
      <alignment horizontal="center" vertical="center" wrapText="1"/>
    </xf>
    <xf numFmtId="0" fontId="5" fillId="2" borderId="68" xfId="3" applyNumberFormat="1" applyFont="1" applyFill="1" applyBorder="1" applyAlignment="1">
      <alignment horizontal="center" vertical="center" wrapText="1"/>
    </xf>
    <xf numFmtId="0" fontId="5" fillId="2" borderId="5" xfId="3" applyNumberFormat="1" applyFont="1" applyFill="1" applyBorder="1" applyAlignment="1">
      <alignment horizontal="center" vertical="center" wrapText="1"/>
    </xf>
    <xf numFmtId="0" fontId="5" fillId="2" borderId="0" xfId="3" applyNumberFormat="1" applyFont="1" applyFill="1" applyBorder="1" applyAlignment="1">
      <alignment horizontal="center" vertical="center" wrapText="1"/>
    </xf>
    <xf numFmtId="0" fontId="5" fillId="2" borderId="6" xfId="3" applyNumberFormat="1" applyFont="1" applyFill="1" applyBorder="1" applyAlignment="1">
      <alignment horizontal="center" vertical="center" wrapText="1"/>
    </xf>
    <xf numFmtId="0" fontId="5" fillId="2" borderId="84" xfId="3" applyNumberFormat="1" applyFont="1" applyFill="1" applyBorder="1" applyAlignment="1">
      <alignment horizontal="center" vertical="center" wrapText="1"/>
    </xf>
    <xf numFmtId="0" fontId="5" fillId="2" borderId="85" xfId="3" applyNumberFormat="1" applyFont="1" applyFill="1" applyBorder="1" applyAlignment="1">
      <alignment horizontal="center" vertical="center" wrapText="1"/>
    </xf>
    <xf numFmtId="0" fontId="5" fillId="2" borderId="86" xfId="3" applyNumberFormat="1" applyFont="1" applyFill="1" applyBorder="1" applyAlignment="1">
      <alignment horizontal="center" vertical="center" wrapText="1"/>
    </xf>
    <xf numFmtId="49" fontId="10" fillId="2" borderId="4" xfId="3" applyNumberFormat="1" applyFont="1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6" fillId="4" borderId="75" xfId="0" applyFont="1" applyFill="1" applyBorder="1" applyAlignment="1">
      <alignment horizontal="center" vertical="center"/>
    </xf>
    <xf numFmtId="0" fontId="16" fillId="4" borderId="77" xfId="0" applyFont="1" applyFill="1" applyBorder="1" applyAlignment="1">
      <alignment horizontal="center" vertical="center"/>
    </xf>
    <xf numFmtId="0" fontId="18" fillId="11" borderId="75" xfId="0" applyFont="1" applyFill="1" applyBorder="1" applyAlignment="1">
      <alignment horizontal="left" vertical="center" wrapText="1"/>
    </xf>
    <xf numFmtId="0" fontId="18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0" fontId="18" fillId="10" borderId="75" xfId="0" applyFont="1" applyFill="1" applyBorder="1" applyAlignment="1">
      <alignment horizontal="left" vertical="center" wrapText="1"/>
    </xf>
    <xf numFmtId="0" fontId="29" fillId="10" borderId="75" xfId="0" applyFont="1" applyFill="1" applyBorder="1" applyAlignment="1">
      <alignment horizontal="left" vertical="center" wrapText="1"/>
    </xf>
    <xf numFmtId="0" fontId="18" fillId="10" borderId="75" xfId="0" applyFont="1" applyFill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2" fontId="58" fillId="0" borderId="81" xfId="14" applyNumberFormat="1" applyFont="1" applyFill="1" applyBorder="1" applyAlignment="1" applyProtection="1">
      <alignment horizontal="center" vertical="center"/>
    </xf>
    <xf numFmtId="0" fontId="9" fillId="0" borderId="82" xfId="0" applyFont="1" applyFill="1" applyBorder="1"/>
    <xf numFmtId="0" fontId="9" fillId="0" borderId="83" xfId="0" applyFont="1" applyFill="1" applyBorder="1"/>
    <xf numFmtId="2" fontId="19" fillId="0" borderId="81" xfId="0" applyNumberFormat="1" applyFont="1" applyFill="1" applyBorder="1" applyAlignment="1">
      <alignment horizontal="center" vertical="center"/>
    </xf>
    <xf numFmtId="2" fontId="19" fillId="0" borderId="83" xfId="0" applyNumberFormat="1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18" fillId="10" borderId="81" xfId="0" applyFont="1" applyFill="1" applyBorder="1" applyAlignment="1">
      <alignment horizontal="left" vertical="center" wrapText="1"/>
    </xf>
    <xf numFmtId="0" fontId="18" fillId="10" borderId="82" xfId="0" applyFont="1" applyFill="1" applyBorder="1" applyAlignment="1">
      <alignment horizontal="left" vertical="center" wrapText="1"/>
    </xf>
    <xf numFmtId="0" fontId="18" fillId="10" borderId="83" xfId="0" applyFont="1" applyFill="1" applyBorder="1" applyAlignment="1">
      <alignment horizontal="left" vertical="center" wrapText="1"/>
    </xf>
    <xf numFmtId="2" fontId="18" fillId="0" borderId="81" xfId="0" applyNumberFormat="1" applyFont="1" applyFill="1" applyBorder="1" applyAlignment="1">
      <alignment horizontal="center" vertical="center"/>
    </xf>
    <xf numFmtId="2" fontId="18" fillId="0" borderId="82" xfId="0" applyNumberFormat="1" applyFont="1" applyFill="1" applyBorder="1" applyAlignment="1">
      <alignment horizontal="center" vertical="center"/>
    </xf>
    <xf numFmtId="2" fontId="18" fillId="0" borderId="83" xfId="0" applyNumberFormat="1" applyFont="1" applyFill="1" applyBorder="1" applyAlignment="1">
      <alignment horizontal="center" vertical="center"/>
    </xf>
    <xf numFmtId="2" fontId="19" fillId="0" borderId="7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2" fontId="19" fillId="0" borderId="83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81" xfId="0" applyFont="1" applyFill="1" applyBorder="1" applyAlignment="1">
      <alignment horizontal="center" vertical="center" wrapText="1"/>
    </xf>
    <xf numFmtId="0" fontId="18" fillId="0" borderId="82" xfId="0" applyFont="1" applyFill="1" applyBorder="1" applyAlignment="1">
      <alignment horizontal="center" vertical="center" wrapText="1"/>
    </xf>
    <xf numFmtId="0" fontId="18" fillId="0" borderId="83" xfId="0" applyFont="1" applyFill="1" applyBorder="1" applyAlignment="1">
      <alignment horizontal="center" vertical="center" wrapText="1"/>
    </xf>
    <xf numFmtId="0" fontId="19" fillId="0" borderId="81" xfId="0" applyFont="1" applyFill="1" applyBorder="1" applyAlignment="1">
      <alignment horizontal="center" vertical="center"/>
    </xf>
    <xf numFmtId="0" fontId="19" fillId="0" borderId="82" xfId="0" applyFont="1" applyFill="1" applyBorder="1" applyAlignment="1">
      <alignment horizontal="center" vertical="center"/>
    </xf>
    <xf numFmtId="0" fontId="19" fillId="0" borderId="83" xfId="0" applyFont="1" applyFill="1" applyBorder="1" applyAlignment="1">
      <alignment horizontal="center" vertical="center"/>
    </xf>
    <xf numFmtId="2" fontId="18" fillId="0" borderId="90" xfId="0" applyNumberFormat="1" applyFont="1" applyFill="1" applyBorder="1" applyAlignment="1">
      <alignment horizontal="center" vertical="center"/>
    </xf>
    <xf numFmtId="2" fontId="18" fillId="0" borderId="92" xfId="0" applyNumberFormat="1" applyFont="1" applyFill="1" applyBorder="1" applyAlignment="1">
      <alignment horizontal="center" vertical="center"/>
    </xf>
    <xf numFmtId="2" fontId="18" fillId="0" borderId="91" xfId="0" applyNumberFormat="1" applyFont="1" applyFill="1" applyBorder="1" applyAlignment="1">
      <alignment horizontal="center" vertical="center"/>
    </xf>
    <xf numFmtId="0" fontId="20" fillId="5" borderId="76" xfId="0" applyFont="1" applyFill="1" applyBorder="1" applyAlignment="1">
      <alignment horizontal="center" vertical="center"/>
    </xf>
    <xf numFmtId="0" fontId="20" fillId="5" borderId="75" xfId="0" applyFont="1" applyFill="1" applyBorder="1" applyAlignment="1">
      <alignment horizontal="center" vertical="center"/>
    </xf>
    <xf numFmtId="0" fontId="20" fillId="5" borderId="77" xfId="0" applyFont="1" applyFill="1" applyBorder="1" applyAlignment="1">
      <alignment horizontal="center" vertical="center"/>
    </xf>
    <xf numFmtId="2" fontId="18" fillId="0" borderId="75" xfId="0" applyNumberFormat="1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wrapText="1"/>
    </xf>
    <xf numFmtId="0" fontId="19" fillId="0" borderId="94" xfId="0" applyFont="1" applyBorder="1" applyAlignment="1">
      <alignment horizontal="center" vertical="center"/>
    </xf>
    <xf numFmtId="0" fontId="19" fillId="0" borderId="82" xfId="0" applyFont="1" applyBorder="1" applyAlignment="1">
      <alignment horizontal="center" vertical="center"/>
    </xf>
    <xf numFmtId="0" fontId="19" fillId="0" borderId="95" xfId="0" applyFont="1" applyBorder="1" applyAlignment="1">
      <alignment horizontal="center" vertical="center"/>
    </xf>
    <xf numFmtId="0" fontId="13" fillId="0" borderId="26" xfId="3" applyNumberFormat="1" applyFont="1" applyBorder="1" applyAlignment="1">
      <alignment horizontal="left" vertical="top"/>
    </xf>
    <xf numFmtId="0" fontId="13" fillId="0" borderId="27" xfId="3" applyNumberFormat="1" applyFont="1" applyBorder="1" applyAlignment="1">
      <alignment horizontal="left" vertical="top"/>
    </xf>
    <xf numFmtId="0" fontId="13" fillId="0" borderId="28" xfId="3" applyNumberFormat="1" applyFont="1" applyBorder="1" applyAlignment="1">
      <alignment horizontal="left" vertical="top"/>
    </xf>
    <xf numFmtId="0" fontId="13" fillId="0" borderId="26" xfId="3" applyNumberFormat="1" applyFont="1" applyFill="1" applyBorder="1" applyAlignment="1">
      <alignment horizontal="left" vertical="top"/>
    </xf>
    <xf numFmtId="0" fontId="13" fillId="0" borderId="27" xfId="3" applyNumberFormat="1" applyFont="1" applyFill="1" applyBorder="1" applyAlignment="1">
      <alignment horizontal="left" vertical="top"/>
    </xf>
    <xf numFmtId="0" fontId="13" fillId="0" borderId="28" xfId="3" applyNumberFormat="1" applyFont="1" applyFill="1" applyBorder="1" applyAlignment="1">
      <alignment horizontal="left" vertical="top"/>
    </xf>
    <xf numFmtId="0" fontId="55" fillId="0" borderId="42" xfId="3" applyNumberFormat="1" applyFont="1" applyBorder="1" applyAlignment="1">
      <alignment horizontal="center" wrapText="1"/>
    </xf>
    <xf numFmtId="0" fontId="55" fillId="0" borderId="43" xfId="3" applyNumberFormat="1" applyFont="1" applyBorder="1" applyAlignment="1">
      <alignment horizontal="center" wrapText="1"/>
    </xf>
    <xf numFmtId="0" fontId="55" fillId="0" borderId="41" xfId="3" applyNumberFormat="1" applyFont="1" applyBorder="1" applyAlignment="1">
      <alignment horizontal="center" wrapText="1"/>
    </xf>
    <xf numFmtId="0" fontId="11" fillId="0" borderId="26" xfId="3" applyNumberFormat="1" applyFont="1" applyBorder="1" applyAlignment="1">
      <alignment horizontal="center" vertical="center" wrapText="1"/>
    </xf>
    <xf numFmtId="0" fontId="11" fillId="0" borderId="27" xfId="3" applyNumberFormat="1" applyFont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/>
    </xf>
    <xf numFmtId="14" fontId="12" fillId="0" borderId="27" xfId="3" applyNumberFormat="1" applyFont="1" applyFill="1" applyBorder="1" applyAlignment="1">
      <alignment horizontal="center" vertical="center"/>
    </xf>
    <xf numFmtId="14" fontId="12" fillId="0" borderId="28" xfId="3" applyNumberFormat="1" applyFont="1" applyFill="1" applyBorder="1" applyAlignment="1">
      <alignment horizontal="center" vertical="center"/>
    </xf>
    <xf numFmtId="0" fontId="53" fillId="2" borderId="65" xfId="0" applyFont="1" applyFill="1" applyBorder="1" applyAlignment="1">
      <alignment horizontal="left" vertical="center" wrapText="1"/>
    </xf>
    <xf numFmtId="0" fontId="53" fillId="2" borderId="2" xfId="0" applyFont="1" applyFill="1" applyBorder="1" applyAlignment="1">
      <alignment horizontal="left" vertical="center" wrapText="1"/>
    </xf>
    <xf numFmtId="0" fontId="53" fillId="2" borderId="63" xfId="0" applyFont="1" applyFill="1" applyBorder="1" applyAlignment="1">
      <alignment horizontal="left" vertical="center" wrapText="1"/>
    </xf>
    <xf numFmtId="0" fontId="16" fillId="0" borderId="27" xfId="0" applyFont="1" applyBorder="1" applyAlignment="1">
      <alignment horizontal="center" vertical="center"/>
    </xf>
    <xf numFmtId="0" fontId="16" fillId="4" borderId="78" xfId="0" applyFont="1" applyFill="1" applyBorder="1" applyAlignment="1">
      <alignment horizontal="center" vertical="center"/>
    </xf>
    <xf numFmtId="0" fontId="16" fillId="4" borderId="80" xfId="0" applyFont="1" applyFill="1" applyBorder="1" applyAlignment="1">
      <alignment horizontal="center" vertical="center"/>
    </xf>
    <xf numFmtId="0" fontId="18" fillId="10" borderId="75" xfId="0" applyFont="1" applyFill="1" applyBorder="1" applyAlignment="1">
      <alignment horizontal="center" vertical="center"/>
    </xf>
    <xf numFmtId="0" fontId="19" fillId="0" borderId="94" xfId="0" applyFont="1" applyFill="1" applyBorder="1" applyAlignment="1">
      <alignment horizontal="center" vertical="center"/>
    </xf>
    <xf numFmtId="0" fontId="0" fillId="0" borderId="82" xfId="0" applyBorder="1"/>
    <xf numFmtId="0" fontId="0" fillId="0" borderId="95" xfId="0" applyBorder="1"/>
    <xf numFmtId="2" fontId="19" fillId="0" borderId="88" xfId="0" applyNumberFormat="1" applyFont="1" applyBorder="1" applyAlignment="1">
      <alignment horizontal="center" vertical="center"/>
    </xf>
    <xf numFmtId="2" fontId="19" fillId="0" borderId="89" xfId="0" applyNumberFormat="1" applyFont="1" applyBorder="1" applyAlignment="1">
      <alignment horizontal="center" vertical="center"/>
    </xf>
    <xf numFmtId="2" fontId="19" fillId="0" borderId="90" xfId="0" applyNumberFormat="1" applyFont="1" applyBorder="1" applyAlignment="1">
      <alignment horizontal="center" vertical="center"/>
    </xf>
    <xf numFmtId="2" fontId="19" fillId="0" borderId="91" xfId="0" applyNumberFormat="1" applyFont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9" fillId="0" borderId="77" xfId="0" applyFont="1" applyFill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 wrapText="1"/>
    </xf>
    <xf numFmtId="0" fontId="0" fillId="0" borderId="82" xfId="0" applyFill="1" applyBorder="1"/>
    <xf numFmtId="0" fontId="0" fillId="0" borderId="95" xfId="0" applyFill="1" applyBorder="1"/>
    <xf numFmtId="2" fontId="19" fillId="0" borderId="82" xfId="0" applyNumberFormat="1" applyFont="1" applyBorder="1" applyAlignment="1">
      <alignment horizontal="center" vertical="center"/>
    </xf>
    <xf numFmtId="0" fontId="29" fillId="0" borderId="81" xfId="0" applyFont="1" applyBorder="1" applyAlignment="1">
      <alignment horizontal="right" vertical="center"/>
    </xf>
    <xf numFmtId="0" fontId="29" fillId="0" borderId="82" xfId="0" applyFont="1" applyBorder="1" applyAlignment="1">
      <alignment horizontal="right" vertical="center"/>
    </xf>
    <xf numFmtId="0" fontId="29" fillId="0" borderId="83" xfId="0" applyFont="1" applyBorder="1" applyAlignment="1">
      <alignment horizontal="right" vertical="center"/>
    </xf>
    <xf numFmtId="0" fontId="18" fillId="0" borderId="81" xfId="0" applyFont="1" applyFill="1" applyBorder="1" applyAlignment="1">
      <alignment horizontal="center" vertical="center"/>
    </xf>
    <xf numFmtId="0" fontId="18" fillId="0" borderId="83" xfId="0" applyFont="1" applyFill="1" applyBorder="1" applyAlignment="1">
      <alignment horizontal="center" vertical="center"/>
    </xf>
    <xf numFmtId="0" fontId="0" fillId="0" borderId="83" xfId="0" applyFill="1" applyBorder="1"/>
    <xf numFmtId="2" fontId="31" fillId="0" borderId="75" xfId="0" applyNumberFormat="1" applyFont="1" applyBorder="1" applyAlignment="1">
      <alignment horizontal="center" vertical="center"/>
    </xf>
    <xf numFmtId="0" fontId="59" fillId="7" borderId="32" xfId="0" applyFont="1" applyFill="1" applyBorder="1" applyAlignment="1">
      <alignment horizontal="center" vertical="center"/>
    </xf>
    <xf numFmtId="0" fontId="59" fillId="7" borderId="36" xfId="0" applyFont="1" applyFill="1" applyBorder="1" applyAlignment="1">
      <alignment horizontal="center" vertical="center"/>
    </xf>
    <xf numFmtId="0" fontId="30" fillId="0" borderId="44" xfId="0" applyFont="1" applyFill="1" applyBorder="1" applyAlignment="1">
      <alignment horizontal="center" vertical="center"/>
    </xf>
    <xf numFmtId="0" fontId="30" fillId="0" borderId="45" xfId="0" applyFont="1" applyFill="1" applyBorder="1" applyAlignment="1">
      <alignment horizontal="center" vertical="center"/>
    </xf>
    <xf numFmtId="169" fontId="17" fillId="0" borderId="27" xfId="0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3" fillId="0" borderId="26" xfId="3" applyNumberFormat="1" applyFont="1" applyBorder="1" applyAlignment="1">
      <alignment horizontal="left" vertical="center"/>
    </xf>
    <xf numFmtId="0" fontId="13" fillId="0" borderId="27" xfId="3" applyNumberFormat="1" applyFont="1" applyBorder="1" applyAlignment="1">
      <alignment horizontal="left" vertical="center"/>
    </xf>
    <xf numFmtId="0" fontId="13" fillId="0" borderId="28" xfId="3" applyNumberFormat="1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9" fontId="17" fillId="0" borderId="27" xfId="0" applyNumberFormat="1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54" fillId="0" borderId="72" xfId="3" applyNumberFormat="1" applyFont="1" applyBorder="1" applyAlignment="1">
      <alignment horizontal="center" wrapText="1"/>
    </xf>
    <xf numFmtId="0" fontId="54" fillId="0" borderId="73" xfId="3" applyNumberFormat="1" applyFont="1" applyBorder="1" applyAlignment="1">
      <alignment horizontal="center" wrapText="1"/>
    </xf>
    <xf numFmtId="0" fontId="54" fillId="0" borderId="74" xfId="3" applyNumberFormat="1" applyFont="1" applyBorder="1" applyAlignment="1">
      <alignment horizontal="center" wrapText="1"/>
    </xf>
    <xf numFmtId="14" fontId="12" fillId="2" borderId="0" xfId="3" applyNumberFormat="1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left" vertical="center" wrapText="1"/>
    </xf>
    <xf numFmtId="0" fontId="13" fillId="2" borderId="35" xfId="0" applyFont="1" applyFill="1" applyBorder="1" applyAlignment="1">
      <alignment horizontal="left" vertical="center" wrapText="1"/>
    </xf>
    <xf numFmtId="0" fontId="13" fillId="2" borderId="64" xfId="0" applyFont="1" applyFill="1" applyBorder="1" applyAlignment="1">
      <alignment horizontal="left" vertical="center" wrapText="1"/>
    </xf>
    <xf numFmtId="0" fontId="12" fillId="2" borderId="0" xfId="3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28" fillId="7" borderId="32" xfId="0" applyFont="1" applyFill="1" applyBorder="1" applyAlignment="1">
      <alignment horizontal="center" vertical="center"/>
    </xf>
    <xf numFmtId="0" fontId="28" fillId="7" borderId="36" xfId="0" applyFont="1" applyFill="1" applyBorder="1" applyAlignment="1">
      <alignment horizontal="center" vertical="center"/>
    </xf>
    <xf numFmtId="0" fontId="35" fillId="0" borderId="29" xfId="6" applyFont="1" applyFill="1" applyBorder="1" applyAlignment="1">
      <alignment horizontal="center" vertical="center" wrapText="1"/>
    </xf>
    <xf numFmtId="0" fontId="35" fillId="0" borderId="56" xfId="6" applyFont="1" applyFill="1" applyBorder="1" applyAlignment="1">
      <alignment horizontal="center" vertical="center" wrapText="1"/>
    </xf>
    <xf numFmtId="0" fontId="35" fillId="0" borderId="25" xfId="6" applyFont="1" applyFill="1" applyBorder="1" applyAlignment="1">
      <alignment horizontal="left" vertical="center" wrapText="1"/>
    </xf>
    <xf numFmtId="0" fontId="35" fillId="0" borderId="24" xfId="6" applyFont="1" applyFill="1" applyBorder="1" applyAlignment="1">
      <alignment horizontal="left" vertical="center" wrapText="1"/>
    </xf>
    <xf numFmtId="0" fontId="35" fillId="0" borderId="65" xfId="6" applyFont="1" applyFill="1" applyBorder="1" applyAlignment="1">
      <alignment horizontal="right" vertical="center" wrapText="1"/>
    </xf>
    <xf numFmtId="0" fontId="35" fillId="0" borderId="3" xfId="6" applyFont="1" applyFill="1" applyBorder="1" applyAlignment="1">
      <alignment horizontal="right" vertical="center" wrapText="1"/>
    </xf>
    <xf numFmtId="0" fontId="35" fillId="0" borderId="38" xfId="6" applyFont="1" applyFill="1" applyBorder="1" applyAlignment="1">
      <alignment horizontal="right" vertical="center" wrapText="1"/>
    </xf>
    <xf numFmtId="0" fontId="35" fillId="0" borderId="69" xfId="6" applyFont="1" applyFill="1" applyBorder="1" applyAlignment="1">
      <alignment horizontal="right" vertical="center" wrapText="1"/>
    </xf>
    <xf numFmtId="0" fontId="50" fillId="7" borderId="71" xfId="5" applyFont="1" applyFill="1" applyBorder="1" applyAlignment="1">
      <alignment horizontal="center" vertical="center"/>
    </xf>
    <xf numFmtId="0" fontId="50" fillId="7" borderId="47" xfId="5" applyFont="1" applyFill="1" applyBorder="1" applyAlignment="1">
      <alignment horizontal="center" vertical="center"/>
    </xf>
    <xf numFmtId="0" fontId="50" fillId="7" borderId="48" xfId="5" applyFont="1" applyFill="1" applyBorder="1" applyAlignment="1">
      <alignment horizontal="center" vertical="center"/>
    </xf>
    <xf numFmtId="0" fontId="50" fillId="7" borderId="5" xfId="5" applyFont="1" applyFill="1" applyBorder="1" applyAlignment="1">
      <alignment horizontal="center" vertical="center"/>
    </xf>
    <xf numFmtId="0" fontId="50" fillId="7" borderId="0" xfId="5" applyFont="1" applyFill="1" applyBorder="1" applyAlignment="1">
      <alignment horizontal="center" vertical="center"/>
    </xf>
    <xf numFmtId="0" fontId="50" fillId="7" borderId="49" xfId="5" applyFont="1" applyFill="1" applyBorder="1" applyAlignment="1">
      <alignment horizontal="center" vertical="center"/>
    </xf>
    <xf numFmtId="0" fontId="50" fillId="7" borderId="31" xfId="5" applyFont="1" applyFill="1" applyBorder="1" applyAlignment="1">
      <alignment horizontal="center" vertical="center"/>
    </xf>
    <xf numFmtId="0" fontId="50" fillId="7" borderId="61" xfId="5" applyFont="1" applyFill="1" applyBorder="1" applyAlignment="1">
      <alignment horizontal="center" vertical="center"/>
    </xf>
    <xf numFmtId="0" fontId="50" fillId="7" borderId="62" xfId="5" applyFont="1" applyFill="1" applyBorder="1" applyAlignment="1">
      <alignment horizontal="center" vertical="center"/>
    </xf>
    <xf numFmtId="0" fontId="49" fillId="7" borderId="66" xfId="8" applyFont="1" applyFill="1" applyBorder="1" applyAlignment="1">
      <alignment horizontal="left" vertical="center" wrapText="1"/>
    </xf>
    <xf numFmtId="0" fontId="49" fillId="7" borderId="54" xfId="8" applyFont="1" applyFill="1" applyBorder="1" applyAlignment="1">
      <alignment horizontal="left" vertical="center" wrapText="1"/>
    </xf>
    <xf numFmtId="0" fontId="49" fillId="7" borderId="55" xfId="8" applyFont="1" applyFill="1" applyBorder="1" applyAlignment="1">
      <alignment horizontal="left" vertical="center" wrapText="1"/>
    </xf>
    <xf numFmtId="167" fontId="35" fillId="0" borderId="57" xfId="9" applyNumberFormat="1" applyFont="1" applyBorder="1" applyAlignment="1">
      <alignment horizontal="center" vertical="center" wrapText="1"/>
    </xf>
    <xf numFmtId="167" fontId="35" fillId="0" borderId="28" xfId="9" applyNumberFormat="1" applyFont="1" applyBorder="1" applyAlignment="1">
      <alignment horizontal="center" vertical="center" wrapText="1"/>
    </xf>
    <xf numFmtId="0" fontId="35" fillId="0" borderId="33" xfId="6" applyFont="1" applyFill="1" applyBorder="1" applyAlignment="1">
      <alignment horizontal="center" vertical="center"/>
    </xf>
    <xf numFmtId="0" fontId="35" fillId="0" borderId="50" xfId="6" applyFont="1" applyFill="1" applyBorder="1" applyAlignment="1">
      <alignment horizontal="center" vertical="center"/>
    </xf>
    <xf numFmtId="0" fontId="35" fillId="0" borderId="51" xfId="6" applyFont="1" applyFill="1" applyBorder="1" applyAlignment="1">
      <alignment horizontal="center" vertical="center"/>
    </xf>
    <xf numFmtId="0" fontId="35" fillId="0" borderId="56" xfId="6" applyFont="1" applyFill="1" applyBorder="1" applyAlignment="1">
      <alignment horizontal="center" vertical="center"/>
    </xf>
    <xf numFmtId="0" fontId="35" fillId="0" borderId="26" xfId="6" applyFont="1" applyFill="1" applyBorder="1" applyAlignment="1">
      <alignment horizontal="center" vertical="center"/>
    </xf>
    <xf numFmtId="0" fontId="35" fillId="0" borderId="24" xfId="6" applyFont="1" applyBorder="1" applyAlignment="1">
      <alignment horizontal="center" vertical="center"/>
    </xf>
    <xf numFmtId="0" fontId="35" fillId="0" borderId="27" xfId="6" applyFont="1" applyBorder="1" applyAlignment="1">
      <alignment horizontal="center" vertical="center"/>
    </xf>
    <xf numFmtId="0" fontId="35" fillId="0" borderId="40" xfId="6" applyFont="1" applyBorder="1" applyAlignment="1">
      <alignment horizontal="center" vertical="center"/>
    </xf>
    <xf numFmtId="0" fontId="45" fillId="0" borderId="37" xfId="5" applyFont="1" applyFill="1" applyBorder="1" applyAlignment="1">
      <alignment horizontal="center" vertical="center"/>
    </xf>
    <xf numFmtId="0" fontId="45" fillId="0" borderId="68" xfId="5" applyFont="1" applyFill="1" applyBorder="1" applyAlignment="1">
      <alignment horizontal="center" vertical="center"/>
    </xf>
    <xf numFmtId="0" fontId="45" fillId="0" borderId="30" xfId="5" applyFont="1" applyFill="1" applyBorder="1" applyAlignment="1">
      <alignment horizontal="center" vertical="center"/>
    </xf>
    <xf numFmtId="0" fontId="45" fillId="0" borderId="6" xfId="5" applyFont="1" applyFill="1" applyBorder="1" applyAlignment="1">
      <alignment horizontal="center" vertical="center"/>
    </xf>
    <xf numFmtId="0" fontId="46" fillId="7" borderId="26" xfId="5" applyFont="1" applyFill="1" applyBorder="1" applyAlignment="1">
      <alignment horizontal="left" vertical="center"/>
    </xf>
    <xf numFmtId="0" fontId="46" fillId="7" borderId="27" xfId="5" applyFont="1" applyFill="1" applyBorder="1" applyAlignment="1">
      <alignment horizontal="left" vertical="center"/>
    </xf>
    <xf numFmtId="0" fontId="46" fillId="7" borderId="32" xfId="5" applyFont="1" applyFill="1" applyBorder="1" applyAlignment="1">
      <alignment horizontal="left" vertical="center"/>
    </xf>
    <xf numFmtId="0" fontId="46" fillId="7" borderId="60" xfId="5" applyFont="1" applyFill="1" applyBorder="1" applyAlignment="1">
      <alignment horizontal="left" vertical="center"/>
    </xf>
    <xf numFmtId="0" fontId="46" fillId="7" borderId="35" xfId="5" applyFont="1" applyFill="1" applyBorder="1" applyAlignment="1">
      <alignment horizontal="left" vertical="center"/>
    </xf>
    <xf numFmtId="0" fontId="47" fillId="7" borderId="26" xfId="5" applyFont="1" applyFill="1" applyBorder="1" applyAlignment="1">
      <alignment horizontal="left" vertical="center"/>
    </xf>
    <xf numFmtId="0" fontId="47" fillId="7" borderId="27" xfId="5" applyFont="1" applyFill="1" applyBorder="1" applyAlignment="1">
      <alignment horizontal="left" vertical="center"/>
    </xf>
    <xf numFmtId="0" fontId="47" fillId="7" borderId="32" xfId="5" applyFont="1" applyFill="1" applyBorder="1" applyAlignment="1">
      <alignment horizontal="left" vertical="center"/>
    </xf>
    <xf numFmtId="0" fontId="47" fillId="7" borderId="36" xfId="5" applyFont="1" applyFill="1" applyBorder="1" applyAlignment="1">
      <alignment horizontal="left" vertical="center"/>
    </xf>
    <xf numFmtId="0" fontId="47" fillId="7" borderId="28" xfId="5" applyFont="1" applyFill="1" applyBorder="1" applyAlignment="1">
      <alignment horizontal="left" vertical="center"/>
    </xf>
    <xf numFmtId="0" fontId="17" fillId="0" borderId="34" xfId="3" applyNumberFormat="1" applyFont="1" applyBorder="1" applyAlignment="1">
      <alignment horizontal="center" vertical="center" wrapText="1"/>
    </xf>
    <xf numFmtId="0" fontId="21" fillId="0" borderId="34" xfId="3" applyNumberFormat="1" applyFont="1" applyBorder="1" applyAlignment="1">
      <alignment horizontal="left" vertical="center" wrapText="1"/>
    </xf>
    <xf numFmtId="0" fontId="21" fillId="0" borderId="60" xfId="3" applyNumberFormat="1" applyFont="1" applyBorder="1" applyAlignment="1">
      <alignment horizontal="left" vertical="center"/>
    </xf>
    <xf numFmtId="0" fontId="17" fillId="0" borderId="33" xfId="3" applyNumberFormat="1" applyFont="1" applyBorder="1" applyAlignment="1">
      <alignment horizontal="center" vertical="center" wrapText="1"/>
    </xf>
    <xf numFmtId="0" fontId="17" fillId="0" borderId="50" xfId="3" applyNumberFormat="1" applyFont="1" applyBorder="1" applyAlignment="1">
      <alignment horizontal="center" vertical="center" wrapText="1"/>
    </xf>
    <xf numFmtId="0" fontId="17" fillId="0" borderId="51" xfId="3" applyNumberFormat="1" applyFont="1" applyBorder="1" applyAlignment="1">
      <alignment horizontal="center" vertical="center" wrapText="1"/>
    </xf>
  </cellXfs>
  <cellStyles count="32">
    <cellStyle name="Excel Built-in Excel Built-in Excel Built-in Excel Built-in Excel Built-in Excel Built-in Excel Built-in Separador de milhares 4" xfId="16"/>
    <cellStyle name="Excel Built-in Normal" xfId="7"/>
    <cellStyle name="Hiperlink" xfId="14" builtinId="8"/>
    <cellStyle name="Moeda 2" xfId="10"/>
    <cellStyle name="Moeda 3" xfId="17"/>
    <cellStyle name="Normal" xfId="0" builtinId="0"/>
    <cellStyle name="Normal 2" xfId="4"/>
    <cellStyle name="Normal 2 2" xfId="5"/>
    <cellStyle name="Normal 2 3" xfId="18"/>
    <cellStyle name="Normal 3" xfId="6"/>
    <cellStyle name="Normal 4" xfId="8"/>
    <cellStyle name="Normal 6" xfId="19"/>
    <cellStyle name="Porcentagem" xfId="2" builtinId="5"/>
    <cellStyle name="Porcentagem 2" xfId="11"/>
    <cellStyle name="Porcentagem 2 2" xfId="20"/>
    <cellStyle name="Porcentagem 2 3" xfId="21"/>
    <cellStyle name="Porcentagem 3" xfId="12"/>
    <cellStyle name="Separador de milhares 2" xfId="9"/>
    <cellStyle name="Separador de milhares 2 2" xfId="22"/>
    <cellStyle name="Separador de milhares 2 3" xfId="23"/>
    <cellStyle name="Separador de milhares 3" xfId="24"/>
    <cellStyle name="Separador de milhares 3 2" xfId="25"/>
    <cellStyle name="Separador de milhares 4" xfId="26"/>
    <cellStyle name="Separador de milhares 5 2" xfId="27"/>
    <cellStyle name="Separador de milhares 6" xfId="28"/>
    <cellStyle name="Separador de milhares 6 2" xfId="29"/>
    <cellStyle name="TableStyleLight1" xfId="3"/>
    <cellStyle name="Título 1 1" xfId="30"/>
    <cellStyle name="Título 1 1 1" xfId="31"/>
    <cellStyle name="Vírgula" xfId="1" builtinId="3"/>
    <cellStyle name="Vírgula 2" xfId="13"/>
    <cellStyle name="Vírgula 3" xfId="1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9.xml"/><Relationship Id="rId19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8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ORÇAMENTO!$B$1:$B$162</c:f>
              <c:numCache>
                <c:formatCode>General</c:formatCode>
                <c:ptCount val="162"/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79482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5651</c:v>
                </c:pt>
                <c:pt idx="22">
                  <c:v>0</c:v>
                </c:pt>
                <c:pt idx="23">
                  <c:v>0</c:v>
                </c:pt>
                <c:pt idx="24">
                  <c:v>50501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50501</c:v>
                </c:pt>
                <c:pt idx="33">
                  <c:v>0</c:v>
                </c:pt>
                <c:pt idx="34">
                  <c:v>50602</c:v>
                </c:pt>
                <c:pt idx="36">
                  <c:v>0</c:v>
                </c:pt>
                <c:pt idx="37">
                  <c:v>61301</c:v>
                </c:pt>
                <c:pt idx="38">
                  <c:v>61303</c:v>
                </c:pt>
                <c:pt idx="39">
                  <c:v>61304</c:v>
                </c:pt>
                <c:pt idx="41">
                  <c:v>0</c:v>
                </c:pt>
                <c:pt idx="42">
                  <c:v>71704</c:v>
                </c:pt>
                <c:pt idx="43">
                  <c:v>0</c:v>
                </c:pt>
                <c:pt idx="44">
                  <c:v>68052</c:v>
                </c:pt>
                <c:pt idx="45">
                  <c:v>71706</c:v>
                </c:pt>
                <c:pt idx="47">
                  <c:v>0</c:v>
                </c:pt>
                <c:pt idx="48">
                  <c:v>6123</c:v>
                </c:pt>
                <c:pt idx="49">
                  <c:v>130308</c:v>
                </c:pt>
                <c:pt idx="50">
                  <c:v>130317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68053</c:v>
                </c:pt>
                <c:pt idx="56">
                  <c:v>0</c:v>
                </c:pt>
                <c:pt idx="57">
                  <c:v>200253</c:v>
                </c:pt>
                <c:pt idx="58">
                  <c:v>200202</c:v>
                </c:pt>
                <c:pt idx="60">
                  <c:v>0</c:v>
                </c:pt>
                <c:pt idx="61">
                  <c:v>89744</c:v>
                </c:pt>
                <c:pt idx="62">
                  <c:v>89726</c:v>
                </c:pt>
                <c:pt idx="63">
                  <c:v>0</c:v>
                </c:pt>
                <c:pt idx="64">
                  <c:v>89805</c:v>
                </c:pt>
                <c:pt idx="65">
                  <c:v>89569</c:v>
                </c:pt>
                <c:pt idx="66">
                  <c:v>89567</c:v>
                </c:pt>
                <c:pt idx="67">
                  <c:v>89746</c:v>
                </c:pt>
                <c:pt idx="68">
                  <c:v>89801</c:v>
                </c:pt>
                <c:pt idx="69">
                  <c:v>72295</c:v>
                </c:pt>
                <c:pt idx="70">
                  <c:v>0</c:v>
                </c:pt>
                <c:pt idx="71">
                  <c:v>89497</c:v>
                </c:pt>
                <c:pt idx="72">
                  <c:v>89498</c:v>
                </c:pt>
                <c:pt idx="73">
                  <c:v>89710</c:v>
                </c:pt>
                <c:pt idx="74">
                  <c:v>89782</c:v>
                </c:pt>
                <c:pt idx="75">
                  <c:v>89796</c:v>
                </c:pt>
                <c:pt idx="76">
                  <c:v>89805</c:v>
                </c:pt>
                <c:pt idx="77">
                  <c:v>0</c:v>
                </c:pt>
                <c:pt idx="78">
                  <c:v>89714</c:v>
                </c:pt>
                <c:pt idx="79">
                  <c:v>89713</c:v>
                </c:pt>
                <c:pt idx="80">
                  <c:v>89712</c:v>
                </c:pt>
                <c:pt idx="81">
                  <c:v>89711</c:v>
                </c:pt>
                <c:pt idx="82">
                  <c:v>0</c:v>
                </c:pt>
                <c:pt idx="83">
                  <c:v>140103</c:v>
                </c:pt>
                <c:pt idx="84">
                  <c:v>0</c:v>
                </c:pt>
                <c:pt idx="85">
                  <c:v>89366</c:v>
                </c:pt>
                <c:pt idx="86">
                  <c:v>89362</c:v>
                </c:pt>
                <c:pt idx="87">
                  <c:v>89395</c:v>
                </c:pt>
                <c:pt idx="88">
                  <c:v>89353</c:v>
                </c:pt>
                <c:pt idx="89">
                  <c:v>72784</c:v>
                </c:pt>
                <c:pt idx="90">
                  <c:v>89381</c:v>
                </c:pt>
                <c:pt idx="91">
                  <c:v>89356</c:v>
                </c:pt>
                <c:pt idx="92">
                  <c:v>89357</c:v>
                </c:pt>
                <c:pt idx="93">
                  <c:v>170549</c:v>
                </c:pt>
                <c:pt idx="94">
                  <c:v>0</c:v>
                </c:pt>
                <c:pt idx="95">
                  <c:v>0</c:v>
                </c:pt>
                <c:pt idx="96">
                  <c:v>72787</c:v>
                </c:pt>
                <c:pt idx="97">
                  <c:v>72785</c:v>
                </c:pt>
                <c:pt idx="98">
                  <c:v>72797</c:v>
                </c:pt>
                <c:pt idx="99">
                  <c:v>89367</c:v>
                </c:pt>
                <c:pt idx="100">
                  <c:v>89398</c:v>
                </c:pt>
                <c:pt idx="101">
                  <c:v>89626</c:v>
                </c:pt>
                <c:pt idx="102">
                  <c:v>89624</c:v>
                </c:pt>
                <c:pt idx="103">
                  <c:v>89627</c:v>
                </c:pt>
                <c:pt idx="104">
                  <c:v>72293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72934</c:v>
                </c:pt>
                <c:pt idx="112">
                  <c:v>72935</c:v>
                </c:pt>
                <c:pt idx="113">
                  <c:v>73613</c:v>
                </c:pt>
                <c:pt idx="114">
                  <c:v>0</c:v>
                </c:pt>
                <c:pt idx="115">
                  <c:v>55867</c:v>
                </c:pt>
                <c:pt idx="116">
                  <c:v>72335</c:v>
                </c:pt>
                <c:pt idx="117">
                  <c:v>72331</c:v>
                </c:pt>
                <c:pt idx="118">
                  <c:v>72335</c:v>
                </c:pt>
                <c:pt idx="119">
                  <c:v>84542</c:v>
                </c:pt>
                <c:pt idx="120">
                  <c:v>72332</c:v>
                </c:pt>
                <c:pt idx="121">
                  <c:v>83540</c:v>
                </c:pt>
                <c:pt idx="122">
                  <c:v>83566</c:v>
                </c:pt>
                <c:pt idx="123">
                  <c:v>68066</c:v>
                </c:pt>
                <c:pt idx="124">
                  <c:v>83420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4">
                  <c:v>0</c:v>
                </c:pt>
                <c:pt idx="135">
                  <c:v>86932</c:v>
                </c:pt>
                <c:pt idx="136">
                  <c:v>170136</c:v>
                </c:pt>
                <c:pt idx="137">
                  <c:v>86906</c:v>
                </c:pt>
                <c:pt idx="138">
                  <c:v>86912</c:v>
                </c:pt>
                <c:pt idx="139">
                  <c:v>86887</c:v>
                </c:pt>
                <c:pt idx="140">
                  <c:v>170519</c:v>
                </c:pt>
                <c:pt idx="141">
                  <c:v>170133</c:v>
                </c:pt>
                <c:pt idx="142">
                  <c:v>50205</c:v>
                </c:pt>
                <c:pt idx="143">
                  <c:v>0</c:v>
                </c:pt>
                <c:pt idx="144">
                  <c:v>170220</c:v>
                </c:pt>
                <c:pt idx="145">
                  <c:v>170530</c:v>
                </c:pt>
                <c:pt idx="147">
                  <c:v>0</c:v>
                </c:pt>
                <c:pt idx="148">
                  <c:v>84031</c:v>
                </c:pt>
                <c:pt idx="149">
                  <c:v>0</c:v>
                </c:pt>
                <c:pt idx="150">
                  <c:v>72104</c:v>
                </c:pt>
                <c:pt idx="151">
                  <c:v>84045</c:v>
                </c:pt>
                <c:pt idx="152">
                  <c:v>72107</c:v>
                </c:pt>
                <c:pt idx="154">
                  <c:v>0</c:v>
                </c:pt>
                <c:pt idx="155">
                  <c:v>6082</c:v>
                </c:pt>
                <c:pt idx="157">
                  <c:v>0</c:v>
                </c:pt>
                <c:pt idx="158">
                  <c:v>110210</c:v>
                </c:pt>
                <c:pt idx="159">
                  <c:v>9537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ORÇAMENTO!$C$1:$C$162</c:f>
              <c:numCache>
                <c:formatCode>General</c:formatCode>
                <c:ptCount val="162"/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4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61">
                  <c:v>0</c:v>
                </c:pt>
                <c:pt idx="62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30">
                  <c:v>0</c:v>
                </c:pt>
                <c:pt idx="131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5">
                  <c:v>0</c:v>
                </c:pt>
                <c:pt idx="158">
                  <c:v>0</c:v>
                </c:pt>
                <c:pt idx="159">
                  <c:v>0</c:v>
                </c:pt>
              </c:numCache>
            </c:numRef>
          </c:val>
        </c:ser>
        <c:ser>
          <c:idx val="2"/>
          <c:order val="2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ORÇAMENTO!$D$1:$D$162</c:f>
              <c:numCache>
                <c:formatCode>General</c:formatCode>
                <c:ptCount val="162"/>
                <c:pt idx="7" formatCode="_-* #,##0.00_-;\-* #,##0.00_-;_-* \-??_-;_-@_-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4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5">
                  <c:v>0</c:v>
                </c:pt>
                <c:pt idx="158">
                  <c:v>0</c:v>
                </c:pt>
                <c:pt idx="159">
                  <c:v>0</c:v>
                </c:pt>
              </c:numCache>
            </c:numRef>
          </c:val>
        </c:ser>
        <c:ser>
          <c:idx val="3"/>
          <c:order val="3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ORÇAMENTO!$E$1:$E$162</c:f>
              <c:numCache>
                <c:formatCode>General</c:formatCode>
                <c:ptCount val="162"/>
                <c:pt idx="7" formatCode="_-* #,##0.00_-;\-* #,##0.00_-;_-* \-??_-;_-@_-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4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5">
                  <c:v>0</c:v>
                </c:pt>
                <c:pt idx="158">
                  <c:v>0</c:v>
                </c:pt>
                <c:pt idx="159">
                  <c:v>0</c:v>
                </c:pt>
              </c:numCache>
            </c:numRef>
          </c:val>
        </c:ser>
        <c:ser>
          <c:idx val="4"/>
          <c:order val="4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ORÇAMENTO!$F$1:$F$162</c:f>
              <c:numCache>
                <c:formatCode>General</c:formatCode>
                <c:ptCount val="162"/>
                <c:pt idx="7" formatCode="_-* #,##0.00_-;\-* #,##0.00_-;_-* \-??_-;_-@_-">
                  <c:v>0</c:v>
                </c:pt>
                <c:pt idx="9" formatCode="_-* #,##0.00_-;\-* #,##0.00_-;_-* \-??_-;_-@_-">
                  <c:v>12</c:v>
                </c:pt>
                <c:pt idx="10" formatCode="_-* #,##0.00_-;\-* #,##0.00_-;_-* \-??_-;_-@_-">
                  <c:v>8</c:v>
                </c:pt>
                <c:pt idx="11" formatCode="_-* #,##0.00_-;\-* #,##0.00_-;_-* \-??_-;_-@_-">
                  <c:v>152.52000000000001</c:v>
                </c:pt>
                <c:pt idx="12" formatCode="_-* #,##0.00_-;\-* #,##0.00_-;_-* \-??_-;_-@_-">
                  <c:v>25.2</c:v>
                </c:pt>
                <c:pt idx="15" formatCode="_-* #,##0.00_-;\-* #,##0.00_-;_-* \-??_-;_-@_-">
                  <c:v>44.56</c:v>
                </c:pt>
                <c:pt idx="16" formatCode="_-* #,##0.00_-;\-* #,##0.00_-;_-* \-??_-;_-@_-">
                  <c:v>7.62</c:v>
                </c:pt>
                <c:pt idx="17" formatCode="_-* #,##0.00_-;\-* #,##0.00_-;_-* \-??_-;_-@_-">
                  <c:v>49.83</c:v>
                </c:pt>
                <c:pt idx="20" formatCode="_-* #,##0.00_-;\-* #,##0.00_-;_-* \-??_-;_-@_-">
                  <c:v>30</c:v>
                </c:pt>
                <c:pt idx="21" formatCode="_-* #,##0.00_-;\-* #,##0.00_-;_-* \-??_-;_-@_-">
                  <c:v>77.09</c:v>
                </c:pt>
                <c:pt idx="22" formatCode="_-* #,##0.00_-;\-* #,##0.00_-;_-* \-??_-;_-@_-">
                  <c:v>4.5199999999999996</c:v>
                </c:pt>
                <c:pt idx="23" formatCode="_-* #,##0.00_-;\-* #,##0.00_-;_-* \-??_-;_-@_-">
                  <c:v>119.89</c:v>
                </c:pt>
                <c:pt idx="24" formatCode="_-* #,##0.00_-;\-* #,##0.00_-;_-* \-??_-;_-@_-">
                  <c:v>28.24</c:v>
                </c:pt>
                <c:pt idx="25" formatCode="_-* #,##0.00_-;\-* #,##0.00_-;_-* \-??_-;_-@_-">
                  <c:v>310.52999999999997</c:v>
                </c:pt>
                <c:pt idx="26" formatCode="_-* #,##0.00_-;\-* #,##0.00_-;_-* \-??_-;_-@_-">
                  <c:v>22.61</c:v>
                </c:pt>
                <c:pt idx="29" formatCode="_-* #,##0.00_-;\-* #,##0.00_-;_-* \-??_-;_-@_-">
                  <c:v>483.44</c:v>
                </c:pt>
                <c:pt idx="30" formatCode="_-* #,##0.00_-;\-* #,##0.00_-;_-* \-??_-;_-@_-">
                  <c:v>9.02</c:v>
                </c:pt>
                <c:pt idx="31" formatCode="_-* #,##0.00_-;\-* #,##0.00_-;_-* \-??_-;_-@_-">
                  <c:v>99.96</c:v>
                </c:pt>
                <c:pt idx="34" formatCode="_-* #,##0.00_-;\-* #,##0.00_-;_-* \-??_-;_-@_-">
                  <c:v>296.99</c:v>
                </c:pt>
                <c:pt idx="37" formatCode="_-* #,##0.00_-;\-* #,##0.00_-;_-* \-??_-;_-@_-">
                  <c:v>2</c:v>
                </c:pt>
                <c:pt idx="38" formatCode="_-* #,##0.00_-;\-* #,##0.00_-;_-* \-??_-;_-@_-">
                  <c:v>4</c:v>
                </c:pt>
                <c:pt idx="39" formatCode="_-* #,##0.00_-;\-* #,##0.00_-;_-* \-??_-;_-@_-">
                  <c:v>1</c:v>
                </c:pt>
                <c:pt idx="42" formatCode="_-* #,##0.00_-;\-* #,##0.00_-;_-* \-??_-;_-@_-">
                  <c:v>6.3</c:v>
                </c:pt>
                <c:pt idx="43" formatCode="_-* #,##0.00_-;\-* #,##0.00_-;_-* \-??_-;_-@_-">
                  <c:v>15.73</c:v>
                </c:pt>
                <c:pt idx="44" formatCode="_-* #,##0.00_-;\-* #,##0.00_-;_-* \-??_-;_-@_-">
                  <c:v>0.52</c:v>
                </c:pt>
                <c:pt idx="45" formatCode="_-* #,##0.00_-;\-* #,##0.00_-;_-* \-??_-;_-@_-">
                  <c:v>4.59</c:v>
                </c:pt>
                <c:pt idx="48" formatCode="_-* #,##0.00_-;\-* #,##0.00_-;_-* \-??_-;_-@_-">
                  <c:v>105.6</c:v>
                </c:pt>
                <c:pt idx="49" formatCode="_-* #,##0.00_-;\-* #,##0.00_-;_-* \-??_-;_-@_-">
                  <c:v>5.2</c:v>
                </c:pt>
                <c:pt idx="50" formatCode="_-* #,##0.00_-;\-* #,##0.00_-;_-* \-??_-;_-@_-">
                  <c:v>15.6</c:v>
                </c:pt>
                <c:pt idx="53" formatCode="_-* #,##0.00_-;\-* #,##0.00_-;_-* \-??_-;_-@_-">
                  <c:v>193.7</c:v>
                </c:pt>
                <c:pt idx="54" formatCode="_-* #,##0.00_-;\-* #,##0.00_-;_-* \-??_-;_-@_-">
                  <c:v>193.7</c:v>
                </c:pt>
                <c:pt idx="55" formatCode="_-* #,##0.00_-;\-* #,##0.00_-;_-* \-??_-;_-@_-">
                  <c:v>124.97</c:v>
                </c:pt>
                <c:pt idx="56" formatCode="_-* #,##0.00_-;\-* #,##0.00_-;_-* \-??_-;_-@_-">
                  <c:v>9.8800000000000008</c:v>
                </c:pt>
                <c:pt idx="57" formatCode="_-* #,##0.00_-;\-* #,##0.00_-;_-* \-??_-;_-@_-">
                  <c:v>1.89</c:v>
                </c:pt>
                <c:pt idx="58" formatCode="_-* #,##0.00_-;\-* #,##0.00_-;_-* \-??_-;_-@_-">
                  <c:v>9</c:v>
                </c:pt>
                <c:pt idx="61" formatCode="0.00">
                  <c:v>12</c:v>
                </c:pt>
                <c:pt idx="62" formatCode="0.00">
                  <c:v>5</c:v>
                </c:pt>
                <c:pt idx="63" formatCode="0.00">
                  <c:v>2</c:v>
                </c:pt>
                <c:pt idx="64" formatCode="0.00">
                  <c:v>2</c:v>
                </c:pt>
                <c:pt idx="65" formatCode="0.00">
                  <c:v>2</c:v>
                </c:pt>
                <c:pt idx="66" formatCode="0.00">
                  <c:v>3</c:v>
                </c:pt>
                <c:pt idx="67" formatCode="0.00">
                  <c:v>2</c:v>
                </c:pt>
                <c:pt idx="68" formatCode="0.00">
                  <c:v>1</c:v>
                </c:pt>
                <c:pt idx="69" formatCode="0.00">
                  <c:v>1</c:v>
                </c:pt>
                <c:pt idx="70" formatCode="0.00">
                  <c:v>1</c:v>
                </c:pt>
                <c:pt idx="71" formatCode="0.00">
                  <c:v>5</c:v>
                </c:pt>
                <c:pt idx="72" formatCode="0.00">
                  <c:v>2</c:v>
                </c:pt>
                <c:pt idx="73" formatCode="0.00">
                  <c:v>4</c:v>
                </c:pt>
                <c:pt idx="74" formatCode="0.00">
                  <c:v>7</c:v>
                </c:pt>
                <c:pt idx="75" formatCode="0.00">
                  <c:v>2</c:v>
                </c:pt>
                <c:pt idx="76" formatCode="0.00">
                  <c:v>2</c:v>
                </c:pt>
                <c:pt idx="77" formatCode="0.00">
                  <c:v>1</c:v>
                </c:pt>
                <c:pt idx="78" formatCode="0.00">
                  <c:v>36</c:v>
                </c:pt>
                <c:pt idx="79" formatCode="0.00">
                  <c:v>6</c:v>
                </c:pt>
                <c:pt idx="80" formatCode="0.00">
                  <c:v>12</c:v>
                </c:pt>
                <c:pt idx="81" formatCode="0.00">
                  <c:v>12</c:v>
                </c:pt>
                <c:pt idx="82" formatCode="0.00">
                  <c:v>1</c:v>
                </c:pt>
                <c:pt idx="83" formatCode="0.00">
                  <c:v>1</c:v>
                </c:pt>
                <c:pt idx="84" formatCode="0.00">
                  <c:v>1</c:v>
                </c:pt>
                <c:pt idx="85" formatCode="0.00">
                  <c:v>11</c:v>
                </c:pt>
                <c:pt idx="86" formatCode="0.00">
                  <c:v>7</c:v>
                </c:pt>
                <c:pt idx="87" formatCode="0.00">
                  <c:v>7</c:v>
                </c:pt>
                <c:pt idx="88" formatCode="0.00">
                  <c:v>3</c:v>
                </c:pt>
                <c:pt idx="89" formatCode="0.00">
                  <c:v>6</c:v>
                </c:pt>
                <c:pt idx="90" formatCode="0.00">
                  <c:v>3</c:v>
                </c:pt>
                <c:pt idx="91" formatCode="0.00">
                  <c:v>18</c:v>
                </c:pt>
                <c:pt idx="92" formatCode="0.00">
                  <c:v>42</c:v>
                </c:pt>
                <c:pt idx="93" formatCode="0.00">
                  <c:v>1</c:v>
                </c:pt>
                <c:pt idx="94" formatCode="0.00">
                  <c:v>1</c:v>
                </c:pt>
                <c:pt idx="95" formatCode="0.00">
                  <c:v>2</c:v>
                </c:pt>
                <c:pt idx="96" formatCode="0.00">
                  <c:v>3</c:v>
                </c:pt>
                <c:pt idx="97" formatCode="0.00">
                  <c:v>2</c:v>
                </c:pt>
                <c:pt idx="98" formatCode="0.00">
                  <c:v>1</c:v>
                </c:pt>
                <c:pt idx="99" formatCode="0.00">
                  <c:v>1</c:v>
                </c:pt>
                <c:pt idx="100" formatCode="0.00">
                  <c:v>1</c:v>
                </c:pt>
                <c:pt idx="101" formatCode="0.00">
                  <c:v>1</c:v>
                </c:pt>
                <c:pt idx="102" formatCode="0.00">
                  <c:v>3</c:v>
                </c:pt>
                <c:pt idx="103" formatCode="0.00">
                  <c:v>1</c:v>
                </c:pt>
                <c:pt idx="104" formatCode="0.00">
                  <c:v>1</c:v>
                </c:pt>
                <c:pt idx="107" formatCode="#,##0.00">
                  <c:v>1</c:v>
                </c:pt>
                <c:pt idx="108" formatCode="#,##0.00">
                  <c:v>4</c:v>
                </c:pt>
                <c:pt idx="109" formatCode="#,##0.00">
                  <c:v>4</c:v>
                </c:pt>
                <c:pt idx="110" formatCode="#,##0.00">
                  <c:v>1</c:v>
                </c:pt>
                <c:pt idx="111" formatCode="#,##0.00">
                  <c:v>186.2</c:v>
                </c:pt>
                <c:pt idx="112" formatCode="#,##0.00">
                  <c:v>15.7</c:v>
                </c:pt>
                <c:pt idx="113" formatCode="#,##0.00">
                  <c:v>2</c:v>
                </c:pt>
                <c:pt idx="114" formatCode="#,##0.00">
                  <c:v>2</c:v>
                </c:pt>
                <c:pt idx="115" formatCode="#,##0.00">
                  <c:v>1</c:v>
                </c:pt>
                <c:pt idx="116" formatCode="#,##0.00">
                  <c:v>12</c:v>
                </c:pt>
                <c:pt idx="117" formatCode="#,##0.00">
                  <c:v>9</c:v>
                </c:pt>
                <c:pt idx="118" formatCode="#,##0.00">
                  <c:v>11</c:v>
                </c:pt>
                <c:pt idx="119" formatCode="#,##0.00">
                  <c:v>2</c:v>
                </c:pt>
                <c:pt idx="120" formatCode="#,##0.00">
                  <c:v>1</c:v>
                </c:pt>
                <c:pt idx="121" formatCode="#,##0.00">
                  <c:v>21</c:v>
                </c:pt>
                <c:pt idx="122" formatCode="#,##0.00">
                  <c:v>2</c:v>
                </c:pt>
                <c:pt idx="123" formatCode="#,##0.00">
                  <c:v>3</c:v>
                </c:pt>
                <c:pt idx="124" formatCode="#,##0.00">
                  <c:v>62.5</c:v>
                </c:pt>
                <c:pt idx="125" formatCode="#,##0.00">
                  <c:v>6.1</c:v>
                </c:pt>
                <c:pt idx="126" formatCode="#,##0.00">
                  <c:v>37.4</c:v>
                </c:pt>
                <c:pt idx="127" formatCode="#,##0.00">
                  <c:v>664.8</c:v>
                </c:pt>
                <c:pt idx="128" formatCode="#,##0.00">
                  <c:v>14</c:v>
                </c:pt>
                <c:pt idx="129" formatCode="#,##0.00">
                  <c:v>2</c:v>
                </c:pt>
                <c:pt idx="130" formatCode="#,##0.00">
                  <c:v>1</c:v>
                </c:pt>
                <c:pt idx="131" formatCode="#,##0.00">
                  <c:v>1</c:v>
                </c:pt>
                <c:pt idx="132" formatCode="#,##0.00">
                  <c:v>6</c:v>
                </c:pt>
                <c:pt idx="135" formatCode="_-* #,##0.00_-;\-* #,##0.00_-;_-* \-??_-;_-@_-">
                  <c:v>2</c:v>
                </c:pt>
                <c:pt idx="136" formatCode="_-* #,##0.00_-;\-* #,##0.00_-;_-* \-??_-;_-@_-">
                  <c:v>1</c:v>
                </c:pt>
                <c:pt idx="137" formatCode="_-* #,##0.00_-;\-* #,##0.00_-;_-* \-??_-;_-@_-">
                  <c:v>2</c:v>
                </c:pt>
                <c:pt idx="138" formatCode="_-* #,##0.00_-;\-* #,##0.00_-;_-* \-??_-;_-@_-">
                  <c:v>1</c:v>
                </c:pt>
                <c:pt idx="139" formatCode="_-* #,##0.00_-;\-* #,##0.00_-;_-* \-??_-;_-@_-">
                  <c:v>3</c:v>
                </c:pt>
                <c:pt idx="140" formatCode="_-* #,##0.00_-;\-* #,##0.00_-;_-* \-??_-;_-@_-">
                  <c:v>3</c:v>
                </c:pt>
                <c:pt idx="141" formatCode="_-* #,##0.00_-;\-* #,##0.00_-;_-* \-??_-;_-@_-">
                  <c:v>2</c:v>
                </c:pt>
                <c:pt idx="142" formatCode="_-* #,##0.00_-;\-* #,##0.00_-;_-* \-??_-;_-@_-">
                  <c:v>0.72</c:v>
                </c:pt>
                <c:pt idx="143" formatCode="_-* #,##0.00_-;\-* #,##0.00_-;_-* \-??_-;_-@_-">
                  <c:v>2</c:v>
                </c:pt>
                <c:pt idx="144" formatCode="_-* #,##0.00_-;\-* #,##0.00_-;_-* \-??_-;_-@_-">
                  <c:v>0.8</c:v>
                </c:pt>
                <c:pt idx="145" formatCode="_-* #,##0.00_-;\-* #,##0.00_-;_-* \-??_-;_-@_-">
                  <c:v>1</c:v>
                </c:pt>
                <c:pt idx="148" formatCode="_-* #,##0.00_-;\-* #,##0.00_-;_-* \-??_-;_-@_-">
                  <c:v>151.78064000000001</c:v>
                </c:pt>
                <c:pt idx="149" formatCode="_-* #,##0.00_-;\-* #,##0.00_-;_-* \-??_-;_-@_-">
                  <c:v>151.78064000000001</c:v>
                </c:pt>
                <c:pt idx="150" formatCode="_-* #,##0.00_-;\-* #,##0.00_-;_-* \-??_-;_-@_-">
                  <c:v>7.22</c:v>
                </c:pt>
                <c:pt idx="151" formatCode="_-* #,##0.00_-;\-* #,##0.00_-;_-* \-??_-;_-@_-">
                  <c:v>6.7</c:v>
                </c:pt>
                <c:pt idx="152" formatCode="_-* #,##0.00_-;\-* #,##0.00_-;_-* \-??_-;_-@_-">
                  <c:v>29.33</c:v>
                </c:pt>
                <c:pt idx="155" formatCode="_-* #,##0.00_-;\-* #,##0.00_-;_-* \-??_-;_-@_-">
                  <c:v>35.174999999999997</c:v>
                </c:pt>
                <c:pt idx="158" formatCode="_-* #,##0.00_-;\-* #,##0.00_-;_-* \-??_-;_-@_-">
                  <c:v>126.86</c:v>
                </c:pt>
                <c:pt idx="159" formatCode="_-* #,##0.00_-;\-* #,##0.00_-;_-* \-??_-;_-@_-">
                  <c:v>225</c:v>
                </c:pt>
              </c:numCache>
            </c:numRef>
          </c:val>
        </c:ser>
        <c:ser>
          <c:idx val="5"/>
          <c:order val="5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ORÇAMENTO!$G$1:$G$162</c:f>
            </c:numRef>
          </c:val>
        </c:ser>
        <c:ser>
          <c:idx val="6"/>
          <c:order val="6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ORÇAMENTO!$H$1:$H$162</c:f>
              <c:numCache>
                <c:formatCode>m/d/yyyy</c:formatCode>
                <c:ptCount val="162"/>
                <c:pt idx="1">
                  <c:v>0</c:v>
                </c:pt>
                <c:pt idx="2">
                  <c:v>42313</c:v>
                </c:pt>
                <c:pt idx="7" formatCode="_-* #,##0.00_-;\-* #,##0.00_-;_-* \-??_-;_-@_-">
                  <c:v>0</c:v>
                </c:pt>
              </c:numCache>
            </c:numRef>
          </c:val>
        </c:ser>
        <c:ser>
          <c:idx val="7"/>
          <c:order val="7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ORÇAMENTO!$I$1:$I$162</c:f>
              <c:numCache>
                <c:formatCode>m/d/yyyy</c:formatCode>
                <c:ptCount val="162"/>
                <c:pt idx="7" formatCode="_-* #,##0.00_-;\-* #,##0.00_-;_-* \-??_-;_-@_-">
                  <c:v>0</c:v>
                </c:pt>
                <c:pt idx="9" formatCode="&quot;R$ &quot;#,##0.00">
                  <c:v>0</c:v>
                </c:pt>
                <c:pt idx="10" formatCode="&quot;R$ &quot;#,##0.00">
                  <c:v>0</c:v>
                </c:pt>
                <c:pt idx="11" formatCode="&quot;R$ &quot;#,##0.00">
                  <c:v>0</c:v>
                </c:pt>
                <c:pt idx="12" formatCode="&quot;R$ &quot;#,##0.00">
                  <c:v>0</c:v>
                </c:pt>
                <c:pt idx="13" formatCode="&quot;R$ &quot;#,##0.00">
                  <c:v>0</c:v>
                </c:pt>
                <c:pt idx="15" formatCode="&quot;R$ &quot;#,##0.00">
                  <c:v>0</c:v>
                </c:pt>
                <c:pt idx="16" formatCode="&quot;R$ &quot;#,##0.00">
                  <c:v>0</c:v>
                </c:pt>
                <c:pt idx="17" formatCode="&quot;R$ &quot;#,##0.00">
                  <c:v>0</c:v>
                </c:pt>
                <c:pt idx="18" formatCode="&quot;R$ &quot;#,##0.00">
                  <c:v>0</c:v>
                </c:pt>
                <c:pt idx="20" formatCode="&quot;R$ &quot;#,##0.00">
                  <c:v>0</c:v>
                </c:pt>
                <c:pt idx="21" formatCode="&quot;R$ &quot;#,##0.00">
                  <c:v>0</c:v>
                </c:pt>
                <c:pt idx="22" formatCode="&quot;R$ &quot;#,##0.00">
                  <c:v>0</c:v>
                </c:pt>
                <c:pt idx="23" formatCode="&quot;R$ &quot;#,##0.00">
                  <c:v>0</c:v>
                </c:pt>
                <c:pt idx="24" formatCode="&quot;R$ &quot;#,##0.00">
                  <c:v>0</c:v>
                </c:pt>
                <c:pt idx="25" formatCode="&quot;R$ &quot;#,##0.00">
                  <c:v>0</c:v>
                </c:pt>
                <c:pt idx="26" formatCode="&quot;R$ &quot;#,##0.00">
                  <c:v>0</c:v>
                </c:pt>
                <c:pt idx="27" formatCode="&quot;R$ &quot;#,##0.00">
                  <c:v>0</c:v>
                </c:pt>
                <c:pt idx="29" formatCode="&quot;R$ &quot;#,##0.00">
                  <c:v>0</c:v>
                </c:pt>
                <c:pt idx="30" formatCode="&quot;R$ &quot;#,##0.00">
                  <c:v>0</c:v>
                </c:pt>
                <c:pt idx="31" formatCode="&quot;R$ &quot;#,##0.00">
                  <c:v>0</c:v>
                </c:pt>
                <c:pt idx="32" formatCode="&quot;R$ &quot;#,##0.00">
                  <c:v>0</c:v>
                </c:pt>
                <c:pt idx="34" formatCode="&quot;R$ &quot;#,##0.00">
                  <c:v>0</c:v>
                </c:pt>
                <c:pt idx="35" formatCode="&quot;R$ &quot;#,##0.00">
                  <c:v>0</c:v>
                </c:pt>
                <c:pt idx="37" formatCode="&quot;R$ &quot;#,##0.00">
                  <c:v>0</c:v>
                </c:pt>
                <c:pt idx="38" formatCode="&quot;R$ &quot;#,##0.00">
                  <c:v>0</c:v>
                </c:pt>
                <c:pt idx="39" formatCode="&quot;R$ &quot;#,##0.00">
                  <c:v>0</c:v>
                </c:pt>
                <c:pt idx="40" formatCode="&quot;R$ &quot;#,##0.00">
                  <c:v>0</c:v>
                </c:pt>
                <c:pt idx="42" formatCode="&quot;R$ &quot;#,##0.00">
                  <c:v>0</c:v>
                </c:pt>
                <c:pt idx="43" formatCode="&quot;R$ &quot;#,##0.00">
                  <c:v>0</c:v>
                </c:pt>
                <c:pt idx="44" formatCode="&quot;R$ &quot;#,##0.00">
                  <c:v>0</c:v>
                </c:pt>
                <c:pt idx="45" formatCode="&quot;R$ &quot;#,##0.00">
                  <c:v>0</c:v>
                </c:pt>
                <c:pt idx="46" formatCode="&quot;R$ &quot;#,##0.00">
                  <c:v>0</c:v>
                </c:pt>
                <c:pt idx="48" formatCode="&quot;R$ &quot;#,##0.00">
                  <c:v>0</c:v>
                </c:pt>
                <c:pt idx="49" formatCode="&quot;R$ &quot;#,##0.00">
                  <c:v>0</c:v>
                </c:pt>
                <c:pt idx="50" formatCode="&quot;R$ &quot;#,##0.00">
                  <c:v>0</c:v>
                </c:pt>
                <c:pt idx="51" formatCode="&quot;R$ &quot;#,##0.00">
                  <c:v>0</c:v>
                </c:pt>
                <c:pt idx="53" formatCode="&quot;R$ &quot;#,##0.00">
                  <c:v>0</c:v>
                </c:pt>
                <c:pt idx="54" formatCode="&quot;R$ &quot;#,##0.00">
                  <c:v>0</c:v>
                </c:pt>
                <c:pt idx="55" formatCode="&quot;R$ &quot;#,##0.00">
                  <c:v>0</c:v>
                </c:pt>
                <c:pt idx="56" formatCode="&quot;R$ &quot;#,##0.00">
                  <c:v>0</c:v>
                </c:pt>
                <c:pt idx="57" formatCode="&quot;R$ &quot;#,##0.00">
                  <c:v>0</c:v>
                </c:pt>
                <c:pt idx="58" formatCode="&quot;R$ &quot;#,##0.00">
                  <c:v>0</c:v>
                </c:pt>
                <c:pt idx="59" formatCode="&quot;R$ &quot;#,##0.00">
                  <c:v>0</c:v>
                </c:pt>
                <c:pt idx="61" formatCode="&quot;R$ &quot;#,##0.00">
                  <c:v>0</c:v>
                </c:pt>
                <c:pt idx="62" formatCode="&quot;R$ &quot;#,##0.00">
                  <c:v>0</c:v>
                </c:pt>
                <c:pt idx="63" formatCode="&quot;R$ &quot;#,##0.00">
                  <c:v>0</c:v>
                </c:pt>
                <c:pt idx="64" formatCode="&quot;R$ &quot;#,##0.00">
                  <c:v>0</c:v>
                </c:pt>
                <c:pt idx="65" formatCode="&quot;R$ &quot;#,##0.00">
                  <c:v>0</c:v>
                </c:pt>
                <c:pt idx="66" formatCode="&quot;R$ &quot;#,##0.00">
                  <c:v>0</c:v>
                </c:pt>
                <c:pt idx="67" formatCode="&quot;R$ &quot;#,##0.00">
                  <c:v>0</c:v>
                </c:pt>
                <c:pt idx="68" formatCode="&quot;R$ &quot;#,##0.00">
                  <c:v>0</c:v>
                </c:pt>
                <c:pt idx="69" formatCode="&quot;R$ &quot;#,##0.00">
                  <c:v>0</c:v>
                </c:pt>
                <c:pt idx="70" formatCode="&quot;R$ &quot;#,##0.00">
                  <c:v>0</c:v>
                </c:pt>
                <c:pt idx="71" formatCode="&quot;R$ &quot;#,##0.00">
                  <c:v>0</c:v>
                </c:pt>
                <c:pt idx="72" formatCode="&quot;R$ &quot;#,##0.00">
                  <c:v>0</c:v>
                </c:pt>
                <c:pt idx="73" formatCode="&quot;R$ &quot;#,##0.00">
                  <c:v>0</c:v>
                </c:pt>
                <c:pt idx="74" formatCode="&quot;R$ &quot;#,##0.00">
                  <c:v>0</c:v>
                </c:pt>
                <c:pt idx="75" formatCode="&quot;R$ &quot;#,##0.00">
                  <c:v>0</c:v>
                </c:pt>
                <c:pt idx="76" formatCode="&quot;R$ &quot;#,##0.00">
                  <c:v>0</c:v>
                </c:pt>
                <c:pt idx="77" formatCode="&quot;R$ &quot;#,##0.00">
                  <c:v>0</c:v>
                </c:pt>
                <c:pt idx="78" formatCode="&quot;R$ &quot;#,##0.00">
                  <c:v>0</c:v>
                </c:pt>
                <c:pt idx="79" formatCode="&quot;R$ &quot;#,##0.00">
                  <c:v>0</c:v>
                </c:pt>
                <c:pt idx="80" formatCode="&quot;R$ &quot;#,##0.00">
                  <c:v>0</c:v>
                </c:pt>
                <c:pt idx="81" formatCode="&quot;R$ &quot;#,##0.00">
                  <c:v>0</c:v>
                </c:pt>
                <c:pt idx="82" formatCode="&quot;R$ &quot;#,##0.00">
                  <c:v>0</c:v>
                </c:pt>
                <c:pt idx="83" formatCode="&quot;R$ &quot;#,##0.00">
                  <c:v>0</c:v>
                </c:pt>
                <c:pt idx="84" formatCode="&quot;R$ &quot;#,##0.00">
                  <c:v>0</c:v>
                </c:pt>
                <c:pt idx="85" formatCode="&quot;R$ &quot;#,##0.00">
                  <c:v>0</c:v>
                </c:pt>
                <c:pt idx="86" formatCode="&quot;R$ &quot;#,##0.00">
                  <c:v>0</c:v>
                </c:pt>
                <c:pt idx="87" formatCode="&quot;R$ &quot;#,##0.00">
                  <c:v>0</c:v>
                </c:pt>
                <c:pt idx="88" formatCode="&quot;R$ &quot;#,##0.00">
                  <c:v>0</c:v>
                </c:pt>
                <c:pt idx="89" formatCode="&quot;R$ &quot;#,##0.00">
                  <c:v>0</c:v>
                </c:pt>
                <c:pt idx="90" formatCode="&quot;R$ &quot;#,##0.00">
                  <c:v>0</c:v>
                </c:pt>
                <c:pt idx="91" formatCode="&quot;R$ &quot;#,##0.00">
                  <c:v>0</c:v>
                </c:pt>
                <c:pt idx="92" formatCode="&quot;R$ &quot;#,##0.00">
                  <c:v>0</c:v>
                </c:pt>
                <c:pt idx="93" formatCode="&quot;R$ &quot;#,##0.00">
                  <c:v>0</c:v>
                </c:pt>
                <c:pt idx="94" formatCode="&quot;R$ &quot;#,##0.00">
                  <c:v>0</c:v>
                </c:pt>
                <c:pt idx="95" formatCode="&quot;R$ &quot;#,##0.00">
                  <c:v>0</c:v>
                </c:pt>
                <c:pt idx="96" formatCode="&quot;R$ &quot;#,##0.00">
                  <c:v>0</c:v>
                </c:pt>
                <c:pt idx="97" formatCode="&quot;R$ &quot;#,##0.00">
                  <c:v>0</c:v>
                </c:pt>
                <c:pt idx="98" formatCode="&quot;R$ &quot;#,##0.00">
                  <c:v>0</c:v>
                </c:pt>
                <c:pt idx="99" formatCode="&quot;R$ &quot;#,##0.00">
                  <c:v>0</c:v>
                </c:pt>
                <c:pt idx="100" formatCode="&quot;R$ &quot;#,##0.00">
                  <c:v>0</c:v>
                </c:pt>
                <c:pt idx="101" formatCode="&quot;R$ &quot;#,##0.00">
                  <c:v>0</c:v>
                </c:pt>
                <c:pt idx="102" formatCode="&quot;R$ &quot;#,##0.00">
                  <c:v>0</c:v>
                </c:pt>
                <c:pt idx="103" formatCode="&quot;R$ &quot;#,##0.00">
                  <c:v>0</c:v>
                </c:pt>
                <c:pt idx="104" formatCode="&quot;R$ &quot;#,##0.00">
                  <c:v>0</c:v>
                </c:pt>
                <c:pt idx="105" formatCode="&quot;R$ &quot;#,##0.00">
                  <c:v>0</c:v>
                </c:pt>
                <c:pt idx="107" formatCode="&quot;R$ &quot;#,##0.00">
                  <c:v>0</c:v>
                </c:pt>
                <c:pt idx="108" formatCode="&quot;R$ &quot;#,##0.00">
                  <c:v>0</c:v>
                </c:pt>
                <c:pt idx="109" formatCode="&quot;R$ &quot;#,##0.00">
                  <c:v>0</c:v>
                </c:pt>
                <c:pt idx="110" formatCode="&quot;R$ &quot;#,##0.00">
                  <c:v>0</c:v>
                </c:pt>
                <c:pt idx="111" formatCode="&quot;R$ &quot;#,##0.00">
                  <c:v>0</c:v>
                </c:pt>
                <c:pt idx="112" formatCode="&quot;R$ &quot;#,##0.00">
                  <c:v>0</c:v>
                </c:pt>
                <c:pt idx="113" formatCode="&quot;R$ &quot;#,##0.00">
                  <c:v>0</c:v>
                </c:pt>
                <c:pt idx="114" formatCode="&quot;R$ &quot;#,##0.00">
                  <c:v>0</c:v>
                </c:pt>
                <c:pt idx="115" formatCode="&quot;R$ &quot;#,##0.00">
                  <c:v>0</c:v>
                </c:pt>
                <c:pt idx="116" formatCode="&quot;R$ &quot;#,##0.00">
                  <c:v>0</c:v>
                </c:pt>
                <c:pt idx="117" formatCode="&quot;R$ &quot;#,##0.00">
                  <c:v>0</c:v>
                </c:pt>
                <c:pt idx="118" formatCode="&quot;R$ &quot;#,##0.00">
                  <c:v>0</c:v>
                </c:pt>
                <c:pt idx="119" formatCode="&quot;R$ &quot;#,##0.00">
                  <c:v>0</c:v>
                </c:pt>
                <c:pt idx="120" formatCode="&quot;R$ &quot;#,##0.00">
                  <c:v>0</c:v>
                </c:pt>
                <c:pt idx="121" formatCode="&quot;R$ &quot;#,##0.00">
                  <c:v>0</c:v>
                </c:pt>
                <c:pt idx="122" formatCode="&quot;R$ &quot;#,##0.00">
                  <c:v>0</c:v>
                </c:pt>
                <c:pt idx="123" formatCode="&quot;R$ &quot;#,##0.00">
                  <c:v>0</c:v>
                </c:pt>
                <c:pt idx="124" formatCode="&quot;R$ &quot;#,##0.00">
                  <c:v>0</c:v>
                </c:pt>
                <c:pt idx="125" formatCode="&quot;R$ &quot;#,##0.00">
                  <c:v>0</c:v>
                </c:pt>
                <c:pt idx="126" formatCode="&quot;R$ &quot;#,##0.00">
                  <c:v>0</c:v>
                </c:pt>
                <c:pt idx="127" formatCode="&quot;R$ &quot;#,##0.00">
                  <c:v>0</c:v>
                </c:pt>
                <c:pt idx="128" formatCode="&quot;R$ &quot;#,##0.00">
                  <c:v>0</c:v>
                </c:pt>
                <c:pt idx="129" formatCode="&quot;R$ &quot;#,##0.00">
                  <c:v>0</c:v>
                </c:pt>
                <c:pt idx="130" formatCode="&quot;R$ &quot;#,##0.00">
                  <c:v>0</c:v>
                </c:pt>
                <c:pt idx="131" formatCode="&quot;R$ &quot;#,##0.00">
                  <c:v>0</c:v>
                </c:pt>
                <c:pt idx="132" formatCode="&quot;R$ &quot;#,##0.00">
                  <c:v>0</c:v>
                </c:pt>
                <c:pt idx="133" formatCode="&quot;R$ &quot;#,##0.00">
                  <c:v>0</c:v>
                </c:pt>
                <c:pt idx="135" formatCode="&quot;R$ &quot;#,##0.00">
                  <c:v>0</c:v>
                </c:pt>
                <c:pt idx="136" formatCode="&quot;R$ &quot;#,##0.00">
                  <c:v>0</c:v>
                </c:pt>
                <c:pt idx="137" formatCode="&quot;R$ &quot;#,##0.00">
                  <c:v>0</c:v>
                </c:pt>
                <c:pt idx="138" formatCode="&quot;R$ &quot;#,##0.00">
                  <c:v>0</c:v>
                </c:pt>
                <c:pt idx="139" formatCode="&quot;R$ &quot;#,##0.00">
                  <c:v>0</c:v>
                </c:pt>
                <c:pt idx="140" formatCode="&quot;R$ &quot;#,##0.00">
                  <c:v>0</c:v>
                </c:pt>
                <c:pt idx="141" formatCode="&quot;R$ &quot;#,##0.00">
                  <c:v>0</c:v>
                </c:pt>
                <c:pt idx="142" formatCode="&quot;R$ &quot;#,##0.00">
                  <c:v>0</c:v>
                </c:pt>
                <c:pt idx="143" formatCode="&quot;R$ &quot;#,##0.00">
                  <c:v>0</c:v>
                </c:pt>
                <c:pt idx="144" formatCode="&quot;R$ &quot;#,##0.00">
                  <c:v>0</c:v>
                </c:pt>
                <c:pt idx="145" formatCode="&quot;R$ &quot;#,##0.00">
                  <c:v>0</c:v>
                </c:pt>
                <c:pt idx="146" formatCode="&quot;R$ &quot;#,##0.00">
                  <c:v>0</c:v>
                </c:pt>
                <c:pt idx="148" formatCode="&quot;R$ &quot;#,##0.00">
                  <c:v>0</c:v>
                </c:pt>
                <c:pt idx="149" formatCode="&quot;R$ &quot;#,##0.00">
                  <c:v>0</c:v>
                </c:pt>
                <c:pt idx="150" formatCode="&quot;R$ &quot;#,##0.00">
                  <c:v>0</c:v>
                </c:pt>
                <c:pt idx="151" formatCode="&quot;R$ &quot;#,##0.00">
                  <c:v>0</c:v>
                </c:pt>
                <c:pt idx="152" formatCode="&quot;R$ &quot;#,##0.00">
                  <c:v>0</c:v>
                </c:pt>
                <c:pt idx="153" formatCode="&quot;R$ &quot;#,##0.00">
                  <c:v>0</c:v>
                </c:pt>
                <c:pt idx="155" formatCode="&quot;R$ &quot;#,##0.00">
                  <c:v>0</c:v>
                </c:pt>
                <c:pt idx="156" formatCode="&quot;R$ &quot;#,##0.00">
                  <c:v>0</c:v>
                </c:pt>
                <c:pt idx="158" formatCode="&quot;R$ &quot;#,##0.00">
                  <c:v>0</c:v>
                </c:pt>
                <c:pt idx="159" formatCode="&quot;R$ &quot;#,##0.00">
                  <c:v>0</c:v>
                </c:pt>
                <c:pt idx="160" formatCode="&quot;R$ &quot;#,##0.00">
                  <c:v>0</c:v>
                </c:pt>
                <c:pt idx="161" formatCode="&quot;R$ &quot;#,##0.00">
                  <c:v>0</c:v>
                </c:pt>
              </c:numCache>
            </c:numRef>
          </c:val>
        </c:ser>
        <c:ser>
          <c:idx val="8"/>
          <c:order val="8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ORÇAMENTO!$J$1:$J$162</c:f>
              <c:numCache>
                <c:formatCode>General</c:formatCode>
                <c:ptCount val="162"/>
                <c:pt idx="9">
                  <c:v>1.244</c:v>
                </c:pt>
                <c:pt idx="83">
                  <c:v>1542.2516452522721</c:v>
                </c:pt>
                <c:pt idx="93">
                  <c:v>1290.6612347226576</c:v>
                </c:pt>
                <c:pt idx="136">
                  <c:v>444.75869633343785</c:v>
                </c:pt>
                <c:pt idx="140">
                  <c:v>161.02319022250077</c:v>
                </c:pt>
                <c:pt idx="141">
                  <c:v>171.38827953619554</c:v>
                </c:pt>
                <c:pt idx="142">
                  <c:v>323.19022250078342</c:v>
                </c:pt>
                <c:pt idx="144">
                  <c:v>231.40864932623003</c:v>
                </c:pt>
                <c:pt idx="145">
                  <c:v>233.8921968035099</c:v>
                </c:pt>
                <c:pt idx="161">
                  <c:v>26341.77</c:v>
                </c:pt>
              </c:numCache>
            </c:numRef>
          </c:val>
        </c:ser>
        <c:ser>
          <c:idx val="9"/>
          <c:order val="9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ORÇAMENTO!$K$1:$K$162</c:f>
              <c:numCache>
                <c:formatCode>General</c:formatCode>
                <c:ptCount val="162"/>
                <c:pt idx="159">
                  <c:v>46.27</c:v>
                </c:pt>
                <c:pt idx="161" formatCode="&quot;R$ &quot;#,##0.00">
                  <c:v>26341.77</c:v>
                </c:pt>
              </c:numCache>
            </c:numRef>
          </c:val>
        </c:ser>
        <c:ser>
          <c:idx val="10"/>
          <c:order val="10"/>
          <c:invertIfNegative val="0"/>
          <c:cat>
            <c:strRef>
              <c:f>ORÇAMENTO!$A$1:$A$162</c:f>
              <c:strCache>
                <c:ptCount val="162"/>
                <c:pt idx="0">
                  <c:v>Secretaria Municipal de Obras, Infraestrutura e Transporte
Departamento Engenharia</c:v>
                </c:pt>
                <c:pt idx="1">
                  <c:v>ANEXO IV - PLANILHA DE PREÇOS UNITÁRIOS</c:v>
                </c:pt>
                <c:pt idx="3">
                  <c:v>PROPRIETÁRIO:PREFEITURA MUNICIPAL DE SÃO MATEUS</c:v>
                </c:pt>
                <c:pt idx="4">
                  <c:v>OBRA:CONSTRUÇÃO DO LAR DOS IDOSOS</c:v>
                </c:pt>
                <c:pt idx="5">
                  <c:v>LOCAL: RUA COPA 70, Nº 489, BAIRRO SANTO ANTÔNIO, SÃO MATEUS/ES</c:v>
                </c:pt>
                <c:pt idx="6">
                  <c:v>DATA BASE: SETEMBRO /2015
DADOS DO SINAPI:    %ENCARGOS SOCIAIS DESONERADOS: 90,43 MAIS ENCARGOS COMPLEMENTARES
DADOS DO IOPES:    %ENCARGOS SOCIAIS MAIS COMPLEMENTARES DESONERADOS:  134,87 
COMPOSIÇÃO ANALÍTICA DE CUSTO: %ENCARGOS SOCIAIS E COMPLEMENTARE</c:v>
                </c:pt>
                <c:pt idx="7">
                  <c:v>ITEM</c:v>
                </c:pt>
                <c:pt idx="8">
                  <c:v>1.0</c:v>
                </c:pt>
                <c:pt idx="9">
                  <c:v>1.1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4">
                  <c:v>2.0</c:v>
                </c:pt>
                <c:pt idx="15">
                  <c:v>2.1</c:v>
                </c:pt>
                <c:pt idx="16">
                  <c:v>2.2</c:v>
                </c:pt>
                <c:pt idx="17">
                  <c:v>2.3</c:v>
                </c:pt>
                <c:pt idx="19">
                  <c:v>3.0</c:v>
                </c:pt>
                <c:pt idx="20">
                  <c:v>3.1</c:v>
                </c:pt>
                <c:pt idx="21">
                  <c:v>3.2</c:v>
                </c:pt>
                <c:pt idx="22">
                  <c:v>3.3</c:v>
                </c:pt>
                <c:pt idx="23">
                  <c:v>3.4</c:v>
                </c:pt>
                <c:pt idx="24">
                  <c:v>3.5</c:v>
                </c:pt>
                <c:pt idx="25">
                  <c:v>3.6</c:v>
                </c:pt>
                <c:pt idx="26">
                  <c:v>3.7</c:v>
                </c:pt>
                <c:pt idx="28">
                  <c:v>4.0</c:v>
                </c:pt>
                <c:pt idx="29">
                  <c:v>4.1</c:v>
                </c:pt>
                <c:pt idx="30">
                  <c:v>4.2</c:v>
                </c:pt>
                <c:pt idx="31">
                  <c:v>4.3</c:v>
                </c:pt>
                <c:pt idx="33">
                  <c:v>5.0</c:v>
                </c:pt>
                <c:pt idx="34">
                  <c:v>5.1</c:v>
                </c:pt>
                <c:pt idx="36">
                  <c:v>6.0</c:v>
                </c:pt>
                <c:pt idx="37">
                  <c:v>6.1</c:v>
                </c:pt>
                <c:pt idx="38">
                  <c:v>6.2</c:v>
                </c:pt>
                <c:pt idx="39">
                  <c:v>6.3</c:v>
                </c:pt>
                <c:pt idx="41">
                  <c:v>7.0</c:v>
                </c:pt>
                <c:pt idx="42">
                  <c:v>7.1</c:v>
                </c:pt>
                <c:pt idx="43">
                  <c:v>7.2</c:v>
                </c:pt>
                <c:pt idx="44">
                  <c:v>7.3</c:v>
                </c:pt>
                <c:pt idx="45">
                  <c:v>7.4</c:v>
                </c:pt>
                <c:pt idx="47">
                  <c:v>8.0</c:v>
                </c:pt>
                <c:pt idx="48">
                  <c:v>8.1</c:v>
                </c:pt>
                <c:pt idx="49">
                  <c:v>8.2</c:v>
                </c:pt>
                <c:pt idx="50">
                  <c:v>8.3</c:v>
                </c:pt>
                <c:pt idx="52">
                  <c:v>9.0</c:v>
                </c:pt>
                <c:pt idx="53">
                  <c:v>9.1</c:v>
                </c:pt>
                <c:pt idx="54">
                  <c:v>9.2</c:v>
                </c:pt>
                <c:pt idx="55">
                  <c:v>9.3</c:v>
                </c:pt>
                <c:pt idx="56">
                  <c:v>9.4</c:v>
                </c:pt>
                <c:pt idx="57">
                  <c:v>9.5</c:v>
                </c:pt>
                <c:pt idx="58">
                  <c:v>9.6</c:v>
                </c:pt>
                <c:pt idx="60">
                  <c:v>10.0</c:v>
                </c:pt>
                <c:pt idx="61">
                  <c:v>10.1</c:v>
                </c:pt>
                <c:pt idx="62">
                  <c:v>10.2</c:v>
                </c:pt>
                <c:pt idx="63">
                  <c:v>10.3</c:v>
                </c:pt>
                <c:pt idx="64">
                  <c:v>10.4</c:v>
                </c:pt>
                <c:pt idx="65">
                  <c:v>10.5</c:v>
                </c:pt>
                <c:pt idx="66">
                  <c:v>10.6</c:v>
                </c:pt>
                <c:pt idx="67">
                  <c:v>10.7</c:v>
                </c:pt>
                <c:pt idx="68">
                  <c:v>10.8</c:v>
                </c:pt>
                <c:pt idx="69">
                  <c:v>10.9</c:v>
                </c:pt>
                <c:pt idx="70">
                  <c:v>10.10</c:v>
                </c:pt>
                <c:pt idx="71">
                  <c:v>10.11</c:v>
                </c:pt>
                <c:pt idx="72">
                  <c:v>10.12</c:v>
                </c:pt>
                <c:pt idx="73">
                  <c:v>10.13</c:v>
                </c:pt>
                <c:pt idx="74">
                  <c:v>10.14</c:v>
                </c:pt>
                <c:pt idx="75">
                  <c:v>10.15</c:v>
                </c:pt>
                <c:pt idx="76">
                  <c:v>10.16</c:v>
                </c:pt>
                <c:pt idx="77">
                  <c:v>10.17</c:v>
                </c:pt>
                <c:pt idx="78">
                  <c:v>10.18</c:v>
                </c:pt>
                <c:pt idx="79">
                  <c:v>10.19</c:v>
                </c:pt>
                <c:pt idx="80">
                  <c:v>10.20</c:v>
                </c:pt>
                <c:pt idx="81">
                  <c:v>10.21</c:v>
                </c:pt>
                <c:pt idx="82">
                  <c:v>10.22</c:v>
                </c:pt>
                <c:pt idx="83">
                  <c:v>10.23</c:v>
                </c:pt>
                <c:pt idx="84">
                  <c:v>10.24</c:v>
                </c:pt>
                <c:pt idx="85">
                  <c:v>10.25</c:v>
                </c:pt>
                <c:pt idx="86">
                  <c:v>10.26</c:v>
                </c:pt>
                <c:pt idx="87">
                  <c:v>10.27</c:v>
                </c:pt>
                <c:pt idx="88">
                  <c:v>10.28</c:v>
                </c:pt>
                <c:pt idx="89">
                  <c:v>10.29</c:v>
                </c:pt>
                <c:pt idx="90">
                  <c:v>10.30</c:v>
                </c:pt>
                <c:pt idx="91">
                  <c:v>10.31</c:v>
                </c:pt>
                <c:pt idx="92">
                  <c:v>10.32</c:v>
                </c:pt>
                <c:pt idx="93">
                  <c:v>10.33</c:v>
                </c:pt>
                <c:pt idx="94">
                  <c:v>10.34</c:v>
                </c:pt>
                <c:pt idx="95">
                  <c:v>10.35</c:v>
                </c:pt>
                <c:pt idx="96">
                  <c:v>10.36</c:v>
                </c:pt>
                <c:pt idx="97">
                  <c:v>10.37</c:v>
                </c:pt>
                <c:pt idx="98">
                  <c:v>10.38</c:v>
                </c:pt>
                <c:pt idx="99">
                  <c:v>10.39</c:v>
                </c:pt>
                <c:pt idx="100">
                  <c:v>10.40</c:v>
                </c:pt>
                <c:pt idx="101">
                  <c:v>10.41</c:v>
                </c:pt>
                <c:pt idx="102">
                  <c:v>10.42</c:v>
                </c:pt>
                <c:pt idx="103">
                  <c:v>10.43</c:v>
                </c:pt>
                <c:pt idx="104">
                  <c:v>10.44</c:v>
                </c:pt>
                <c:pt idx="106">
                  <c:v>11.0</c:v>
                </c:pt>
                <c:pt idx="107">
                  <c:v>11.1</c:v>
                </c:pt>
                <c:pt idx="108">
                  <c:v>11.2</c:v>
                </c:pt>
                <c:pt idx="109">
                  <c:v>11.3</c:v>
                </c:pt>
                <c:pt idx="110">
                  <c:v>11.4</c:v>
                </c:pt>
                <c:pt idx="111">
                  <c:v>11.5</c:v>
                </c:pt>
                <c:pt idx="112">
                  <c:v>11.6</c:v>
                </c:pt>
                <c:pt idx="113">
                  <c:v>11.7</c:v>
                </c:pt>
                <c:pt idx="114">
                  <c:v>11.8</c:v>
                </c:pt>
                <c:pt idx="115">
                  <c:v>11.9</c:v>
                </c:pt>
                <c:pt idx="116">
                  <c:v>11.10</c:v>
                </c:pt>
                <c:pt idx="117">
                  <c:v>11.11</c:v>
                </c:pt>
                <c:pt idx="118">
                  <c:v>11.12</c:v>
                </c:pt>
                <c:pt idx="119">
                  <c:v>11.13</c:v>
                </c:pt>
                <c:pt idx="120">
                  <c:v>11.14</c:v>
                </c:pt>
                <c:pt idx="121">
                  <c:v>11.15</c:v>
                </c:pt>
                <c:pt idx="122">
                  <c:v>11.16</c:v>
                </c:pt>
                <c:pt idx="123">
                  <c:v>11.17</c:v>
                </c:pt>
                <c:pt idx="124">
                  <c:v>11.18</c:v>
                </c:pt>
                <c:pt idx="125">
                  <c:v>11.19</c:v>
                </c:pt>
                <c:pt idx="126">
                  <c:v>11.20</c:v>
                </c:pt>
                <c:pt idx="127">
                  <c:v>11.21</c:v>
                </c:pt>
                <c:pt idx="128">
                  <c:v>11.22</c:v>
                </c:pt>
                <c:pt idx="129">
                  <c:v>11.23</c:v>
                </c:pt>
                <c:pt idx="130">
                  <c:v>11.24</c:v>
                </c:pt>
                <c:pt idx="131">
                  <c:v>11.25</c:v>
                </c:pt>
                <c:pt idx="132">
                  <c:v>11.26</c:v>
                </c:pt>
                <c:pt idx="134">
                  <c:v>12.0</c:v>
                </c:pt>
                <c:pt idx="135">
                  <c:v>12.1</c:v>
                </c:pt>
                <c:pt idx="136">
                  <c:v>12.2</c:v>
                </c:pt>
                <c:pt idx="137">
                  <c:v>12.3</c:v>
                </c:pt>
                <c:pt idx="138">
                  <c:v>12.4</c:v>
                </c:pt>
                <c:pt idx="139">
                  <c:v>12.5</c:v>
                </c:pt>
                <c:pt idx="140">
                  <c:v>12.6</c:v>
                </c:pt>
                <c:pt idx="141">
                  <c:v>12.7</c:v>
                </c:pt>
                <c:pt idx="142">
                  <c:v>12.8</c:v>
                </c:pt>
                <c:pt idx="143">
                  <c:v>12.9</c:v>
                </c:pt>
                <c:pt idx="144">
                  <c:v>12.10</c:v>
                </c:pt>
                <c:pt idx="145">
                  <c:v>12.11</c:v>
                </c:pt>
                <c:pt idx="147">
                  <c:v>13.0</c:v>
                </c:pt>
                <c:pt idx="148">
                  <c:v>13.1</c:v>
                </c:pt>
                <c:pt idx="149">
                  <c:v>13.2</c:v>
                </c:pt>
                <c:pt idx="150">
                  <c:v>13.3</c:v>
                </c:pt>
                <c:pt idx="151">
                  <c:v>13.4</c:v>
                </c:pt>
                <c:pt idx="152">
                  <c:v>13.5</c:v>
                </c:pt>
                <c:pt idx="154">
                  <c:v>14.0</c:v>
                </c:pt>
                <c:pt idx="155">
                  <c:v>14.1</c:v>
                </c:pt>
                <c:pt idx="157">
                  <c:v>15.0</c:v>
                </c:pt>
                <c:pt idx="158">
                  <c:v>15.1</c:v>
                </c:pt>
                <c:pt idx="159">
                  <c:v>15.2</c:v>
                </c:pt>
                <c:pt idx="161">
                  <c:v>VALOR TOTAL DA OBRA:</c:v>
                </c:pt>
              </c:strCache>
            </c:strRef>
          </c:cat>
          <c:val>
            <c:numRef>
              <c:f>ORÇAMENTO!$L$1:$L$162</c:f>
              <c:numCache>
                <c:formatCode>General</c:formatCode>
                <c:ptCount val="162"/>
                <c:pt idx="159">
                  <c:v>36.250391726731436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918592"/>
        <c:axId val="125054976"/>
      </c:barChart>
      <c:catAx>
        <c:axId val="123918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25054976"/>
        <c:crosses val="autoZero"/>
        <c:auto val="1"/>
        <c:lblAlgn val="ctr"/>
        <c:lblOffset val="100"/>
        <c:noMultiLvlLbl val="0"/>
      </c:catAx>
      <c:valAx>
        <c:axId val="125054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918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9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emf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1485900</xdr:colOff>
      <xdr:row>0</xdr:row>
      <xdr:rowOff>981360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19214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0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135136</xdr:colOff>
      <xdr:row>0</xdr:row>
      <xdr:rowOff>44287</xdr:rowOff>
    </xdr:from>
    <xdr:to>
      <xdr:col>6</xdr:col>
      <xdr:colOff>205923</xdr:colOff>
      <xdr:row>0</xdr:row>
      <xdr:rowOff>969065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18559" y="44287"/>
          <a:ext cx="1543499" cy="924778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29913" cy="5996609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2086376</xdr:colOff>
      <xdr:row>0</xdr:row>
      <xdr:rowOff>38098</xdr:rowOff>
    </xdr:from>
    <xdr:to>
      <xdr:col>4</xdr:col>
      <xdr:colOff>9099</xdr:colOff>
      <xdr:row>0</xdr:row>
      <xdr:rowOff>1057275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867137" y="38098"/>
          <a:ext cx="1533940" cy="1019177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8</xdr:row>
      <xdr:rowOff>0</xdr:rowOff>
    </xdr:from>
    <xdr:to>
      <xdr:col>1</xdr:col>
      <xdr:colOff>723900</xdr:colOff>
      <xdr:row>10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0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3</xdr:col>
      <xdr:colOff>1123950</xdr:colOff>
      <xdr:row>6</xdr:row>
      <xdr:rowOff>9525</xdr:rowOff>
    </xdr:to>
    <xdr:pic>
      <xdr:nvPicPr>
        <xdr:cNvPr id="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0" y="121920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185738</xdr:colOff>
      <xdr:row>0</xdr:row>
      <xdr:rowOff>9525</xdr:rowOff>
    </xdr:to>
    <xdr:pic>
      <xdr:nvPicPr>
        <xdr:cNvPr id="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0" y="0"/>
          <a:ext cx="1857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444955</xdr:colOff>
      <xdr:row>0</xdr:row>
      <xdr:rowOff>57149</xdr:rowOff>
    </xdr:from>
    <xdr:to>
      <xdr:col>1</xdr:col>
      <xdr:colOff>1768928</xdr:colOff>
      <xdr:row>3</xdr:row>
      <xdr:rowOff>214225</xdr:rowOff>
    </xdr:to>
    <xdr:pic>
      <xdr:nvPicPr>
        <xdr:cNvPr id="5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4955" y="57149"/>
          <a:ext cx="1773009" cy="932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159204</xdr:colOff>
      <xdr:row>0</xdr:row>
      <xdr:rowOff>9525</xdr:rowOff>
    </xdr:to>
    <xdr:pic>
      <xdr:nvPicPr>
        <xdr:cNvPr id="6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669000" y="0"/>
          <a:ext cx="1524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10</xdr:row>
      <xdr:rowOff>0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30475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105480</xdr:rowOff>
    </xdr:from>
    <xdr:to>
      <xdr:col>0</xdr:col>
      <xdr:colOff>1181100</xdr:colOff>
      <xdr:row>0</xdr:row>
      <xdr:rowOff>981360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23825" y="105480"/>
          <a:ext cx="1057275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9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NOROESTE_CONSTRUCOES/043_2014_REFORMA_US_AROEIRA/06_MEDICAO/BM_CRONOGRAMA/BM01/P_043_2014_BM01_PLAN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MONTERAZZO/085_2014_CEIM_CARMELINA_RIOS/09_ADITIVO/01_VALOR/_ARQUIVOS_ENVIADOS/PMSM_SMOIT-DE_C085_2014_ADT01_PLAN_RE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GABARITOS/MEDICAO/P_XXX_XX_BMXX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  <sheetName val="CRON FÍSICO-FINANC"/>
      <sheetName val="Plan1"/>
    </sheetNames>
    <sheetDataSet>
      <sheetData sheetId="0">
        <row r="1">
          <cell r="J1" t="str">
            <v>SECRETARIA</v>
          </cell>
        </row>
        <row r="2">
          <cell r="J2" t="str">
            <v>SAÚDE</v>
          </cell>
        </row>
        <row r="4">
          <cell r="S4" t="str">
            <v>Data início da obra</v>
          </cell>
        </row>
        <row r="5">
          <cell r="S5">
            <v>41814</v>
          </cell>
        </row>
        <row r="6">
          <cell r="S6" t="str">
            <v>Prazo de execução</v>
          </cell>
        </row>
        <row r="9">
          <cell r="S9" t="str">
            <v>Boletim de Medição</v>
          </cell>
        </row>
        <row r="10">
          <cell r="G10" t="str">
            <v>Orçamento inicial</v>
          </cell>
          <cell r="J10" t="str">
            <v>Reprogramação</v>
          </cell>
          <cell r="S10" t="str">
            <v>Informe a QUANTIDADE EXECUTADA dos serviços durante o período (evolução física da obra)</v>
          </cell>
        </row>
        <row r="11">
          <cell r="H11" t="str">
            <v>preço</v>
          </cell>
          <cell r="J11" t="str">
            <v>nova</v>
          </cell>
          <cell r="K11" t="str">
            <v>novo preço</v>
          </cell>
          <cell r="L11" t="str">
            <v>aprov</v>
          </cell>
          <cell r="S11" t="str">
            <v>medição</v>
          </cell>
        </row>
        <row r="12">
          <cell r="G12" t="str">
            <v>quant</v>
          </cell>
          <cell r="H12" t="str">
            <v>unitário</v>
          </cell>
          <cell r="J12" t="str">
            <v>quant</v>
          </cell>
          <cell r="K12" t="str">
            <v>unitário</v>
          </cell>
          <cell r="S12">
            <v>1</v>
          </cell>
        </row>
        <row r="14">
          <cell r="B14">
            <v>1</v>
          </cell>
          <cell r="D14" t="str">
            <v>SERVIÇOS PRELIMINARES</v>
          </cell>
          <cell r="M14" t="str">
            <v/>
          </cell>
          <cell r="O14" t="str">
            <v/>
          </cell>
          <cell r="P14" t="str">
            <v/>
          </cell>
          <cell r="Q14" t="str">
            <v/>
          </cell>
        </row>
        <row r="15">
          <cell r="B15" t="str">
            <v>1.1</v>
          </cell>
          <cell r="D15" t="str">
            <v>Placa de obra em chapa de aco galvanizado</v>
          </cell>
          <cell r="E15" t="str">
            <v>m²</v>
          </cell>
          <cell r="F15" t="str">
            <v>m²</v>
          </cell>
          <cell r="G15">
            <v>2</v>
          </cell>
          <cell r="H15">
            <v>295.21559999999999</v>
          </cell>
          <cell r="M15">
            <v>590.43119999999999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1.2</v>
          </cell>
          <cell r="D16" t="str">
            <v>Locacao convencional de obra, através de gabarito de tabuas corridas pontaletadas, sem reaproveitamento</v>
          </cell>
          <cell r="E16" t="str">
            <v>m²</v>
          </cell>
          <cell r="F16" t="str">
            <v>m²</v>
          </cell>
          <cell r="G16">
            <v>79.81</v>
          </cell>
          <cell r="H16">
            <v>8.8083999999999989</v>
          </cell>
          <cell r="M16">
            <v>702.99840399999994</v>
          </cell>
          <cell r="O16">
            <v>0</v>
          </cell>
          <cell r="P16">
            <v>0</v>
          </cell>
          <cell r="Q16">
            <v>0</v>
          </cell>
        </row>
        <row r="17">
          <cell r="B17">
            <v>2</v>
          </cell>
          <cell r="D17" t="str">
            <v>DEMOLIÇÕES E RETIRADAS</v>
          </cell>
          <cell r="I17" t="str">
            <v>TOTAL GERAL</v>
          </cell>
          <cell r="M17" t="str">
            <v/>
          </cell>
          <cell r="O17" t="str">
            <v/>
          </cell>
          <cell r="P17" t="str">
            <v/>
          </cell>
          <cell r="Q17" t="str">
            <v/>
          </cell>
        </row>
        <row r="18">
          <cell r="B18" t="str">
            <v>2.1</v>
          </cell>
          <cell r="D18" t="str">
            <v>DEMOLICAO DE ALVENARIA DE TIJOLOS FURADOS S/REAPROVEITAMENTO</v>
          </cell>
          <cell r="E18" t="str">
            <v>m³</v>
          </cell>
          <cell r="G18">
            <v>4.32</v>
          </cell>
          <cell r="H18">
            <v>46.36</v>
          </cell>
          <cell r="I18">
            <v>80</v>
          </cell>
          <cell r="M18">
            <v>200.27520000000001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2.2</v>
          </cell>
          <cell r="D19" t="str">
            <v>Retirada de bancada de pia</v>
          </cell>
          <cell r="E19" t="str">
            <v>m²</v>
          </cell>
          <cell r="G19">
            <v>2.68</v>
          </cell>
          <cell r="H19">
            <v>11.333799999999998</v>
          </cell>
          <cell r="I19">
            <v>80</v>
          </cell>
          <cell r="M19">
            <v>30.374583999999999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2.3</v>
          </cell>
          <cell r="D20" t="str">
            <v>REMOÇÃO DE PINTURA PVA/ACRILICA ( Remoção de tinta a óleo ou  PVA)</v>
          </cell>
          <cell r="E20" t="str">
            <v>m²</v>
          </cell>
          <cell r="G20">
            <v>360.59</v>
          </cell>
          <cell r="H20">
            <v>4.2821999999999996</v>
          </cell>
          <cell r="I20">
            <v>80</v>
          </cell>
          <cell r="M20">
            <v>1544.1184979999998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2.4</v>
          </cell>
          <cell r="D21" t="str">
            <v>DEMOLICAO DE CAMADA DE ASSENTAMENTO/CONTRAPISO COM USO DE PONTEIRO, ESPESSURA ATE 4CM</v>
          </cell>
          <cell r="E21" t="str">
            <v>m²</v>
          </cell>
          <cell r="G21">
            <v>40.04</v>
          </cell>
          <cell r="H21">
            <v>11.980399999999999</v>
          </cell>
          <cell r="I21">
            <v>80</v>
          </cell>
          <cell r="M21">
            <v>479.69521599999996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2.5</v>
          </cell>
          <cell r="D22" t="str">
            <v>RETIRADA DE FORRO EM REGUAS DE PVC, INCLUSIVE RETIRADA DE PERFIS</v>
          </cell>
          <cell r="E22" t="str">
            <v>m²</v>
          </cell>
          <cell r="G22">
            <v>87.07</v>
          </cell>
          <cell r="H22">
            <v>4.1479999999999997</v>
          </cell>
          <cell r="I22">
            <v>80</v>
          </cell>
          <cell r="M22">
            <v>361.16635999999994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2.6</v>
          </cell>
          <cell r="D23" t="str">
            <v>RETIRADA DE TELHAS DE CERAMICAS OU DE VIDRO (INCLUSIVE ESTRUTURA)</v>
          </cell>
          <cell r="E23" t="str">
            <v>m²</v>
          </cell>
          <cell r="G23">
            <v>135.91</v>
          </cell>
          <cell r="H23">
            <v>3.9893999999999998</v>
          </cell>
          <cell r="I23">
            <v>80</v>
          </cell>
          <cell r="M23">
            <v>542.19935399999997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2.7</v>
          </cell>
          <cell r="D24" t="str">
            <v>Retirada de grades, gradis, alambrados, cercas e portões</v>
          </cell>
          <cell r="E24" t="str">
            <v>m²</v>
          </cell>
          <cell r="G24">
            <v>1.81</v>
          </cell>
          <cell r="H24">
            <v>7.9909999999999997</v>
          </cell>
          <cell r="I24">
            <v>80</v>
          </cell>
          <cell r="M24">
            <v>14.463709999999999</v>
          </cell>
          <cell r="O24">
            <v>0</v>
          </cell>
          <cell r="P24">
            <v>0</v>
          </cell>
          <cell r="Q24">
            <v>0</v>
          </cell>
        </row>
        <row r="25">
          <cell r="B25">
            <v>3</v>
          </cell>
          <cell r="D25" t="str">
            <v xml:space="preserve">MOVIMENTO DE TERRA </v>
          </cell>
          <cell r="M25" t="str">
            <v/>
          </cell>
          <cell r="O25" t="str">
            <v/>
          </cell>
          <cell r="P25" t="str">
            <v/>
          </cell>
          <cell r="Q25" t="str">
            <v/>
          </cell>
        </row>
        <row r="26">
          <cell r="B26" t="str">
            <v>3.1</v>
          </cell>
          <cell r="D26" t="str">
            <v>Escavacao manual de vala em  material de 1a categoria ate 1,5m excluindo esgotamento / escoramento</v>
          </cell>
          <cell r="E26" t="str">
            <v>m³</v>
          </cell>
          <cell r="G26">
            <v>1.42</v>
          </cell>
          <cell r="H26">
            <v>31.21</v>
          </cell>
          <cell r="I26">
            <v>8</v>
          </cell>
          <cell r="M26">
            <v>44.318199999999997</v>
          </cell>
          <cell r="O26">
            <v>0</v>
          </cell>
          <cell r="P26">
            <v>0</v>
          </cell>
          <cell r="Q26">
            <v>0</v>
          </cell>
        </row>
        <row r="27">
          <cell r="B27">
            <v>4</v>
          </cell>
          <cell r="D27" t="str">
            <v xml:space="preserve">ESTRUTURA </v>
          </cell>
          <cell r="M27" t="str">
            <v/>
          </cell>
          <cell r="O27" t="str">
            <v/>
          </cell>
          <cell r="P27" t="str">
            <v/>
          </cell>
          <cell r="Q27" t="str">
            <v/>
          </cell>
        </row>
        <row r="28">
          <cell r="B28" t="str">
            <v>4.1</v>
          </cell>
          <cell r="D28" t="str">
            <v>INFRA-ESTRUTURA  (FUNDAÇÃO)</v>
          </cell>
          <cell r="M28" t="str">
            <v/>
          </cell>
          <cell r="O28" t="str">
            <v/>
          </cell>
          <cell r="P28" t="str">
            <v/>
          </cell>
          <cell r="Q28" t="str">
            <v/>
          </cell>
        </row>
        <row r="29">
          <cell r="B29" t="str">
            <v>4.1.1</v>
          </cell>
          <cell r="D29" t="str">
            <v>Concreto usinado bombeado fck=25mpa, inclusive lancamento e adensamento</v>
          </cell>
          <cell r="E29" t="str">
            <v>m³</v>
          </cell>
          <cell r="G29">
            <v>76.849999999999994</v>
          </cell>
          <cell r="H29">
            <v>388</v>
          </cell>
          <cell r="I29">
            <v>2</v>
          </cell>
          <cell r="M29">
            <v>29817.8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4.1.2</v>
          </cell>
          <cell r="D30" t="str">
            <v>Concreto fck=15mpa (1:2,5:3) , incluido preparo mecanico, lancamento e adensamento - Concreto magro</v>
          </cell>
          <cell r="E30" t="str">
            <v>m³</v>
          </cell>
          <cell r="G30">
            <v>4.6100000000000003</v>
          </cell>
          <cell r="H30">
            <v>410.1</v>
          </cell>
          <cell r="I30">
            <v>2</v>
          </cell>
          <cell r="M30">
            <v>1890.5610000000001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4.1.3</v>
          </cell>
          <cell r="D31" t="str">
            <v xml:space="preserve">Forma tabua para concreto em fundacao, c/ reaproveitamento 2x. </v>
          </cell>
          <cell r="E31" t="str">
            <v>m²</v>
          </cell>
          <cell r="G31">
            <v>221.92</v>
          </cell>
          <cell r="H31">
            <v>59.55</v>
          </cell>
          <cell r="I31">
            <v>2</v>
          </cell>
          <cell r="M31">
            <v>13215.335999999999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4.1.4</v>
          </cell>
          <cell r="D32" t="str">
            <v>Armacao aco ca-50 diam.16,0 (5/8) à 25,0mm (1) - fornecimento/ corte(perda de 10%) / dobra / colocação</v>
          </cell>
          <cell r="E32" t="str">
            <v>kg</v>
          </cell>
          <cell r="G32">
            <v>898.3</v>
          </cell>
          <cell r="H32">
            <v>6.6</v>
          </cell>
          <cell r="I32">
            <v>2</v>
          </cell>
          <cell r="M32">
            <v>5928.78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4.2</v>
          </cell>
          <cell r="D33" t="str">
            <v>SUPER-ESTRUTURA</v>
          </cell>
          <cell r="M33" t="str">
            <v/>
          </cell>
          <cell r="O33" t="str">
            <v/>
          </cell>
          <cell r="P33" t="str">
            <v/>
          </cell>
          <cell r="Q33" t="str">
            <v/>
          </cell>
        </row>
        <row r="34">
          <cell r="B34" t="str">
            <v>4.2.3</v>
          </cell>
          <cell r="D34" t="str">
            <v>Concreto usinado bombeado fck=25mpa, inclusive lancamento e adensamento</v>
          </cell>
          <cell r="E34" t="str">
            <v>m³</v>
          </cell>
          <cell r="G34">
            <v>16.329999999999998</v>
          </cell>
          <cell r="H34">
            <v>387</v>
          </cell>
          <cell r="I34">
            <v>2</v>
          </cell>
          <cell r="M34">
            <v>6319.7099999999991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4.2.4</v>
          </cell>
          <cell r="D35" t="str">
            <v>Armacao aco ca-50 diam.16,0 (5/8) à 25,0mm (1) - fornecimento/ corte(perda de 10%) / dobra / colocação.</v>
          </cell>
          <cell r="E35" t="str">
            <v>kg</v>
          </cell>
          <cell r="G35">
            <v>2870.3</v>
          </cell>
          <cell r="H35">
            <v>6.6</v>
          </cell>
          <cell r="I35">
            <v>2</v>
          </cell>
          <cell r="M35">
            <v>18943.98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4.2.5</v>
          </cell>
          <cell r="D36" t="str">
            <v>Armacao de aco ca-60 diam. 3,4 a 6,0mm.- fornecimento / corte (c/perda de 10%) / dobra / colocação.</v>
          </cell>
          <cell r="E36" t="str">
            <v>kg</v>
          </cell>
          <cell r="G36">
            <v>548.9</v>
          </cell>
          <cell r="H36">
            <v>8</v>
          </cell>
          <cell r="I36">
            <v>2</v>
          </cell>
          <cell r="M36">
            <v>4391.2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4.2.6</v>
          </cell>
          <cell r="D37" t="str">
            <v>Forma para estruturas de concreto (pilar, viga e laje) em chapa de madeira compensada resinada, de 1,10 x 2,20, espessura = 12 mm, 03 utilizacoes. (fabricacao, montagem e desmontagem)</v>
          </cell>
          <cell r="E37" t="str">
            <v>m²</v>
          </cell>
          <cell r="G37">
            <v>376.43</v>
          </cell>
          <cell r="H37">
            <v>40.200000000000003</v>
          </cell>
          <cell r="I37">
            <v>2</v>
          </cell>
          <cell r="M37">
            <v>15132.486000000001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4.2.7</v>
          </cell>
          <cell r="D38" t="str">
            <v>Laje pre-moldada p/forro, sobrecarga 100kg/m2, vaos ate 3,50m/e=8cm, c/lajotas e cap.c/conc fck=20mpa, 3cm, inter-eixo 38cm, c/escoramento (Reapr.3x) e ferragem negativa</v>
          </cell>
          <cell r="E38" t="str">
            <v>m²</v>
          </cell>
          <cell r="G38">
            <v>384.4</v>
          </cell>
          <cell r="H38">
            <v>57.45</v>
          </cell>
          <cell r="I38">
            <v>2</v>
          </cell>
          <cell r="M38">
            <v>22083.78</v>
          </cell>
          <cell r="O38">
            <v>0</v>
          </cell>
          <cell r="P38">
            <v>0</v>
          </cell>
          <cell r="Q38">
            <v>0</v>
          </cell>
        </row>
        <row r="39">
          <cell r="B39">
            <v>5</v>
          </cell>
          <cell r="D39" t="str">
            <v>ALVENARIA DE VEDAÇÃO E REVESTIMENTOS</v>
          </cell>
          <cell r="M39" t="str">
            <v/>
          </cell>
          <cell r="O39" t="str">
            <v/>
          </cell>
          <cell r="P39" t="str">
            <v/>
          </cell>
          <cell r="Q39" t="str">
            <v/>
          </cell>
        </row>
        <row r="40">
          <cell r="B40" t="str">
            <v>5.1</v>
          </cell>
          <cell r="D40" t="str">
            <v xml:space="preserve">Alvenaria em tijolo ceramico furado 9x9x19cm,1/2 vez (espessura 9 cm), assentado em argamassa traco 1:4 (cimento e areia media nao peneirada), preparo manual, junta 1cm
</v>
          </cell>
          <cell r="E40" t="str">
            <v>m²</v>
          </cell>
          <cell r="G40">
            <v>890.97</v>
          </cell>
          <cell r="H40">
            <v>56.95</v>
          </cell>
          <cell r="I40">
            <v>12</v>
          </cell>
          <cell r="M40">
            <v>50740.741500000004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5.2</v>
          </cell>
          <cell r="D41" t="str">
            <v>Verga e contra verga 10x10cm em concreto pré-moldado fck=20mpa (preparo com betoneira) aço ca60, bitola fina, inclusive formas tabua 3a.</v>
          </cell>
          <cell r="E41" t="str">
            <v>m</v>
          </cell>
          <cell r="G41">
            <v>106.15</v>
          </cell>
          <cell r="H41">
            <v>16</v>
          </cell>
          <cell r="I41">
            <v>12</v>
          </cell>
          <cell r="M41">
            <v>1698.4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5.3</v>
          </cell>
          <cell r="D42" t="str">
            <v>Chapisco traco 1:3 (cimento e areia media), espessura 0,5cm, preparo mecanico da argamassa</v>
          </cell>
          <cell r="E42" t="str">
            <v>m²</v>
          </cell>
          <cell r="G42">
            <v>1781.94</v>
          </cell>
          <cell r="H42">
            <v>4.2</v>
          </cell>
          <cell r="I42">
            <v>12</v>
          </cell>
          <cell r="M42">
            <v>7484.1480000000001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5.4</v>
          </cell>
          <cell r="D43" t="str">
            <v>Emboco paulista (massa unica) traco 1:2:8 (cimento, cal e areia media), espessura 2,0cm, preparo manual da argamassa</v>
          </cell>
          <cell r="E43" t="str">
            <v>m²</v>
          </cell>
          <cell r="G43">
            <v>1552.53</v>
          </cell>
          <cell r="H43">
            <v>20.399999999999999</v>
          </cell>
          <cell r="I43">
            <v>12</v>
          </cell>
          <cell r="M43">
            <v>31671.611999999997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5.5</v>
          </cell>
          <cell r="D44" t="str">
            <v>Emboco traco 1:2:8 (cimento, cal e areia media), espessura 2,0cm, preparo mecanico da argamassa</v>
          </cell>
          <cell r="E44" t="str">
            <v>m²</v>
          </cell>
          <cell r="G44">
            <v>229.41</v>
          </cell>
          <cell r="H44">
            <v>19.5</v>
          </cell>
          <cell r="I44">
            <v>12</v>
          </cell>
          <cell r="M44">
            <v>4473.4949999999999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5.6</v>
          </cell>
          <cell r="D45" t="str">
            <v>Azulejo 15x15cm, 1a qualidade, assentado com argamassa pre-fabricada e cimento colante, juntas a prumo, incluindo servico de rejuntamento com cimento branco</v>
          </cell>
          <cell r="E45" t="str">
            <v>m²</v>
          </cell>
          <cell r="G45">
            <v>229.41</v>
          </cell>
          <cell r="H45">
            <v>30.09</v>
          </cell>
          <cell r="I45">
            <v>12</v>
          </cell>
          <cell r="M45">
            <v>6902.9468999999999</v>
          </cell>
          <cell r="O45">
            <v>0</v>
          </cell>
          <cell r="P45">
            <v>0</v>
          </cell>
          <cell r="Q45">
            <v>0</v>
          </cell>
        </row>
        <row r="46">
          <cell r="B46">
            <v>6</v>
          </cell>
          <cell r="D46" t="str">
            <v>COBERTURA</v>
          </cell>
          <cell r="M46" t="str">
            <v/>
          </cell>
          <cell r="O46" t="str">
            <v/>
          </cell>
          <cell r="P46" t="str">
            <v/>
          </cell>
          <cell r="Q46" t="str">
            <v/>
          </cell>
        </row>
        <row r="47">
          <cell r="B47" t="str">
            <v>6.1</v>
          </cell>
          <cell r="D47" t="str">
            <v>Estrutura em madeira aparelhada, para telha ondulada de fibrocimento, aluminio ou plastica, apoiada em laje ou parede</v>
          </cell>
          <cell r="E47" t="str">
            <v>m2</v>
          </cell>
          <cell r="G47">
            <v>378.97</v>
          </cell>
          <cell r="H47">
            <v>48.35</v>
          </cell>
          <cell r="I47">
            <v>12</v>
          </cell>
          <cell r="M47">
            <v>18323.199500000002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6.2</v>
          </cell>
          <cell r="D48" t="str">
            <v>Cobertura com telha de fibrocimento ondulada, espessura 6 mm, com cumeeira universal, incluindo acessórios, excluindo madeiramento.</v>
          </cell>
          <cell r="E48" t="str">
            <v>m2</v>
          </cell>
          <cell r="G48">
            <v>378.97</v>
          </cell>
          <cell r="H48">
            <v>48</v>
          </cell>
          <cell r="I48">
            <v>12</v>
          </cell>
          <cell r="M48">
            <v>18190.560000000001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6.3</v>
          </cell>
          <cell r="D49" t="str">
            <v xml:space="preserve">Cobertura com telha colonial, excluindo madeiramento </v>
          </cell>
          <cell r="E49" t="str">
            <v>m²</v>
          </cell>
          <cell r="G49">
            <v>4.84</v>
          </cell>
          <cell r="H49">
            <v>36.1</v>
          </cell>
          <cell r="I49">
            <v>12</v>
          </cell>
          <cell r="M49">
            <v>174.72399999999999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6.4</v>
          </cell>
          <cell r="D50" t="str">
            <v>Estrutura em madeira aparelhada, para telha ceramica, apoiada em parede</v>
          </cell>
          <cell r="E50" t="str">
            <v>m²</v>
          </cell>
          <cell r="G50">
            <v>4.84</v>
          </cell>
          <cell r="H50">
            <v>89.8</v>
          </cell>
          <cell r="I50">
            <v>12</v>
          </cell>
          <cell r="M50">
            <v>434.63199999999995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6.5</v>
          </cell>
          <cell r="D51" t="str">
            <v>Forro de gesso em placas 60x60cm, espessura 1,2cm, inclusive fixacao com arame</v>
          </cell>
          <cell r="E51" t="str">
            <v>m²</v>
          </cell>
          <cell r="G51">
            <v>353.31</v>
          </cell>
          <cell r="H51">
            <v>24</v>
          </cell>
          <cell r="I51">
            <v>12</v>
          </cell>
          <cell r="M51">
            <v>8479.44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6.6</v>
          </cell>
          <cell r="D52" t="str">
            <v>Rufo de concreto armado, largura de 40cm, espessura de 3cm</v>
          </cell>
          <cell r="E52" t="str">
            <v>m</v>
          </cell>
          <cell r="G52">
            <v>118.4</v>
          </cell>
          <cell r="H52">
            <v>25.36</v>
          </cell>
          <cell r="I52">
            <v>12</v>
          </cell>
          <cell r="M52">
            <v>3002.6240000000003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6.7</v>
          </cell>
          <cell r="D53" t="str">
            <v>Chapim de concreto aparente com acabamento desempenado, forma de compensado plastificado (madeirit) de 14 x 10 cm, fundido no local.</v>
          </cell>
          <cell r="E53" t="str">
            <v>m</v>
          </cell>
          <cell r="G53">
            <v>101.59</v>
          </cell>
          <cell r="H53">
            <v>23</v>
          </cell>
          <cell r="I53">
            <v>12</v>
          </cell>
          <cell r="M53">
            <v>2336.5700000000002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6.8</v>
          </cell>
          <cell r="D54" t="str">
            <v>Calha de concreto, 40x15 cm espessura de 8 cm, preparado em betoneira e cimentado liso executado com argamassa traco 1:4 (cimento e areia media nao peneirada), preparo manual</v>
          </cell>
          <cell r="E54" t="str">
            <v>m</v>
          </cell>
          <cell r="G54">
            <v>46.7</v>
          </cell>
          <cell r="H54">
            <v>119</v>
          </cell>
          <cell r="I54">
            <v>12</v>
          </cell>
          <cell r="M54">
            <v>5557.3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6.9</v>
          </cell>
          <cell r="D55" t="str">
            <v xml:space="preserve">Impermeabilizacao calhas/lajes descoberta c/3 demaos vedapren preto </v>
          </cell>
          <cell r="E55" t="str">
            <v>m²</v>
          </cell>
          <cell r="G55">
            <v>32.69</v>
          </cell>
          <cell r="H55">
            <v>24.99</v>
          </cell>
          <cell r="I55">
            <v>12</v>
          </cell>
          <cell r="M55">
            <v>816.92309999999986</v>
          </cell>
          <cell r="O55">
            <v>0</v>
          </cell>
          <cell r="P55">
            <v>0</v>
          </cell>
          <cell r="Q55">
            <v>0</v>
          </cell>
        </row>
        <row r="56">
          <cell r="B56">
            <v>7</v>
          </cell>
          <cell r="D56" t="str">
            <v>INSTALAÇÕES ELÉTRICAS / REDE LÓGICA E TELEFONICA</v>
          </cell>
          <cell r="M56" t="str">
            <v/>
          </cell>
          <cell r="O56" t="str">
            <v/>
          </cell>
          <cell r="P56" t="str">
            <v/>
          </cell>
          <cell r="Q56" t="str">
            <v/>
          </cell>
        </row>
        <row r="57">
          <cell r="B57" t="str">
            <v>7.1</v>
          </cell>
          <cell r="D57" t="str">
            <v>Cabo de cobre isolado pvc 450/750v 2,5mm2 resistente a chama - fornecimento e instalação</v>
          </cell>
          <cell r="E57" t="str">
            <v>m</v>
          </cell>
          <cell r="G57">
            <v>1722</v>
          </cell>
          <cell r="H57">
            <v>2.5</v>
          </cell>
          <cell r="I57">
            <v>12</v>
          </cell>
          <cell r="M57">
            <v>4305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7.2</v>
          </cell>
          <cell r="D58" t="str">
            <v>cabo de cobre isolado pvc 450/750v 6mm2 resistente a chama - fornecimento e instalacao</v>
          </cell>
          <cell r="E58" t="str">
            <v>m</v>
          </cell>
          <cell r="G58">
            <v>265</v>
          </cell>
          <cell r="H58">
            <v>5.0999999999999996</v>
          </cell>
          <cell r="I58">
            <v>12</v>
          </cell>
          <cell r="M58">
            <v>1351.5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7.3</v>
          </cell>
          <cell r="D59" t="str">
            <v xml:space="preserve">cabo de cobre isolado pvc 450/750v 10mm2 resistente a chama - fornecim ento e instalacao </v>
          </cell>
          <cell r="E59" t="str">
            <v>m</v>
          </cell>
          <cell r="G59">
            <v>95</v>
          </cell>
          <cell r="H59">
            <v>8.1</v>
          </cell>
          <cell r="I59">
            <v>12</v>
          </cell>
          <cell r="M59">
            <v>769.5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7.4</v>
          </cell>
          <cell r="D60" t="str">
            <v xml:space="preserve">cabo de cobre isolado pvc 450/750v 4mm2 resistente a chama - fornecim ento e instalacao </v>
          </cell>
          <cell r="E60" t="str">
            <v>m</v>
          </cell>
          <cell r="G60">
            <v>170</v>
          </cell>
          <cell r="H60">
            <v>3.8</v>
          </cell>
          <cell r="I60">
            <v>12</v>
          </cell>
          <cell r="M60">
            <v>646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7.5</v>
          </cell>
          <cell r="D61" t="str">
            <v>cabo de cobre isolado pvc 450/750v 16mm2 resistente a chama - fornecimento e instalacao</v>
          </cell>
          <cell r="E61" t="str">
            <v>m</v>
          </cell>
          <cell r="G61">
            <v>67</v>
          </cell>
          <cell r="H61">
            <v>9.6</v>
          </cell>
          <cell r="I61">
            <v>12</v>
          </cell>
          <cell r="M61">
            <v>643.19999999999993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7.6</v>
          </cell>
          <cell r="D62" t="str">
            <v>Cabo telefonico cci-50 6 pares (uso interno) - fornecimento e instalacao</v>
          </cell>
          <cell r="E62" t="str">
            <v>m</v>
          </cell>
          <cell r="G62">
            <v>240</v>
          </cell>
          <cell r="H62">
            <v>2.5</v>
          </cell>
          <cell r="I62">
            <v>12</v>
          </cell>
          <cell r="M62">
            <v>600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7.7</v>
          </cell>
          <cell r="D63" t="str">
            <v xml:space="preserve">Caixa de passagem de PVC 4x2" - Fornecimento e Instalação </v>
          </cell>
          <cell r="E63" t="str">
            <v>unid.</v>
          </cell>
          <cell r="G63">
            <v>74</v>
          </cell>
          <cell r="H63">
            <v>5.3</v>
          </cell>
          <cell r="I63">
            <v>12</v>
          </cell>
          <cell r="M63">
            <v>392.2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7.8</v>
          </cell>
          <cell r="D64" t="str">
            <v xml:space="preserve">Caixa de passagem de PVC 4x4" - Fornecimento e Instalação </v>
          </cell>
          <cell r="E64" t="str">
            <v>unid.</v>
          </cell>
          <cell r="G64">
            <v>33</v>
          </cell>
          <cell r="H64">
            <v>6.1</v>
          </cell>
          <cell r="I64">
            <v>12</v>
          </cell>
          <cell r="M64">
            <v>201.29999999999998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7.9</v>
          </cell>
          <cell r="D65" t="str">
            <v>Padrão de entrada de energia elétrica, trifásico, entrada aérea, a4 fios, carga instalada de 15001 até 26000W, instalada em muro</v>
          </cell>
          <cell r="E65" t="str">
            <v>unid.</v>
          </cell>
          <cell r="G65">
            <v>1</v>
          </cell>
          <cell r="H65">
            <v>1280</v>
          </cell>
          <cell r="I65">
            <v>12</v>
          </cell>
          <cell r="M65">
            <v>1280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7.10</v>
          </cell>
          <cell r="D66" t="str">
            <v>Poste metalico decorativo externo p/ jardim h = 2,50m d = 75mm c/ 2 luminárias</v>
          </cell>
          <cell r="E66" t="str">
            <v>unid.</v>
          </cell>
          <cell r="G66">
            <v>8</v>
          </cell>
          <cell r="H66">
            <v>339</v>
          </cell>
          <cell r="I66">
            <v>12</v>
          </cell>
          <cell r="M66">
            <v>2712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7.11</v>
          </cell>
          <cell r="D67" t="str">
            <v>Luminaria tipo calha, de sobrepor, com reator de partida rapida e lampada fluorescente 2x40w, completa, fornecimento e instalacao</v>
          </cell>
          <cell r="E67" t="str">
            <v>und</v>
          </cell>
          <cell r="G67">
            <v>40</v>
          </cell>
          <cell r="H67">
            <v>80.099999999999994</v>
          </cell>
          <cell r="I67">
            <v>12</v>
          </cell>
          <cell r="M67">
            <v>3204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7.12</v>
          </cell>
          <cell r="D68" t="str">
            <v>Tomada de embutir 2p+t 10a/250v c/ placa - fornecimento e instalacao</v>
          </cell>
          <cell r="E68" t="str">
            <v>und</v>
          </cell>
          <cell r="G68">
            <v>46</v>
          </cell>
          <cell r="H68">
            <v>11</v>
          </cell>
          <cell r="I68">
            <v>12</v>
          </cell>
          <cell r="M68">
            <v>506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7.13</v>
          </cell>
          <cell r="D69" t="str">
            <v xml:space="preserve">Tomada para telefone de 4 polos padrão Telebrás - Fornecimento e Instalação </v>
          </cell>
          <cell r="E69" t="str">
            <v>und</v>
          </cell>
          <cell r="G69">
            <v>9</v>
          </cell>
          <cell r="H69">
            <v>16.5</v>
          </cell>
          <cell r="I69">
            <v>12</v>
          </cell>
          <cell r="M69">
            <v>148.5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7.14</v>
          </cell>
          <cell r="D70" t="str">
            <v>Eletroduto de pvc flexivel corrugado dn 20mm (3/4") fornecimento e instalacao</v>
          </cell>
          <cell r="E70" t="str">
            <v>m</v>
          </cell>
          <cell r="G70">
            <v>595</v>
          </cell>
          <cell r="H70">
            <v>4.3</v>
          </cell>
          <cell r="I70">
            <v>12</v>
          </cell>
          <cell r="M70">
            <v>2558.5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7.15</v>
          </cell>
          <cell r="D71" t="str">
            <v>Eletroduto de pvc flexivel corrugado dn32 mm (1 1/4") fornecimento e instalacao</v>
          </cell>
          <cell r="E71" t="str">
            <v>m</v>
          </cell>
          <cell r="G71">
            <v>110</v>
          </cell>
          <cell r="H71">
            <v>8</v>
          </cell>
          <cell r="I71">
            <v>12</v>
          </cell>
          <cell r="M71">
            <v>880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7.16</v>
          </cell>
          <cell r="D72" t="str">
            <v>Eletroduto de pvc flexivel corrugado dn 25mm (1") fornecimento e instalacao</v>
          </cell>
          <cell r="E72" t="str">
            <v>m</v>
          </cell>
          <cell r="G72">
            <v>140</v>
          </cell>
          <cell r="H72">
            <v>5.5</v>
          </cell>
          <cell r="I72">
            <v>12</v>
          </cell>
          <cell r="M72">
            <v>770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7.17</v>
          </cell>
          <cell r="D73" t="str">
            <v>Eletroduto de pvc rigido roscavel dn 50mm (2"), incl conexoes, fornecimento e instalacao - Lógica</v>
          </cell>
          <cell r="E73" t="str">
            <v>m</v>
          </cell>
          <cell r="G73">
            <v>6</v>
          </cell>
          <cell r="H73">
            <v>21.8</v>
          </cell>
          <cell r="I73">
            <v>12</v>
          </cell>
          <cell r="M73">
            <v>130.80000000000001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7.18</v>
          </cell>
          <cell r="D74" t="str">
            <v>Eletroduto de pvc rigido roscavel dn 40mm (1 1/2"), incl conexoes, fornecimento e instalacao - Lógica</v>
          </cell>
          <cell r="E74" t="str">
            <v>m</v>
          </cell>
          <cell r="G74">
            <v>20</v>
          </cell>
          <cell r="H74">
            <v>19.05</v>
          </cell>
          <cell r="I74">
            <v>12</v>
          </cell>
          <cell r="M74">
            <v>381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7.19</v>
          </cell>
          <cell r="D75" t="str">
            <v>Interruptor pulsador de campainha ou minuteria 2a/250v c/ caixa - fornecimento e instalacao</v>
          </cell>
          <cell r="E75" t="str">
            <v>unid.</v>
          </cell>
          <cell r="G75">
            <v>1</v>
          </cell>
          <cell r="H75">
            <v>13.66</v>
          </cell>
          <cell r="I75">
            <v>12</v>
          </cell>
          <cell r="M75">
            <v>13.66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7.20</v>
          </cell>
          <cell r="D76" t="str">
            <v>Disjuntor termomagnético tripolar padrão nema (americano) 10 a 50a 240v, fornecimento e instalação</v>
          </cell>
          <cell r="E76" t="str">
            <v>und</v>
          </cell>
          <cell r="G76">
            <v>18</v>
          </cell>
          <cell r="H76">
            <v>65.900000000000006</v>
          </cell>
          <cell r="I76">
            <v>12</v>
          </cell>
          <cell r="M76">
            <v>1186.2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7.21</v>
          </cell>
          <cell r="D77" t="str">
            <v>Quadro de distribuicao de energia de embutir, em chapa metalica, para 18 disjuntores termomagneticos monopolares, com barramento trifasico e neutro, fornecimento e instalacao</v>
          </cell>
          <cell r="E77" t="str">
            <v>unid.</v>
          </cell>
          <cell r="G77">
            <v>1</v>
          </cell>
          <cell r="H77">
            <v>350</v>
          </cell>
          <cell r="I77">
            <v>12</v>
          </cell>
          <cell r="M77">
            <v>350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7.22</v>
          </cell>
          <cell r="D78" t="str">
            <v xml:space="preserve"> caixa pvc 4" x 2" p/ eletroduto "  - Lógica</v>
          </cell>
          <cell r="E78" t="str">
            <v>unid.</v>
          </cell>
          <cell r="G78">
            <v>17</v>
          </cell>
          <cell r="H78">
            <v>2</v>
          </cell>
          <cell r="I78">
            <v>12</v>
          </cell>
          <cell r="M78">
            <v>34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7.23</v>
          </cell>
          <cell r="D79" t="str">
            <v>Tomada RJ45 CAT.6 Sárie SL s/ janela</v>
          </cell>
          <cell r="E79" t="str">
            <v>PÇ</v>
          </cell>
          <cell r="G79">
            <v>17</v>
          </cell>
          <cell r="H79">
            <v>30.5</v>
          </cell>
          <cell r="I79">
            <v>12</v>
          </cell>
          <cell r="M79">
            <v>518.5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7.24</v>
          </cell>
          <cell r="D80" t="str">
            <v>Cabo UTP - Categoria 6, 4 pares, 23AWG, 100 Ohms</v>
          </cell>
          <cell r="E80" t="str">
            <v>m</v>
          </cell>
          <cell r="G80">
            <v>155</v>
          </cell>
          <cell r="H80">
            <v>3.05</v>
          </cell>
          <cell r="I80">
            <v>12</v>
          </cell>
          <cell r="M80">
            <v>472.75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7.25</v>
          </cell>
          <cell r="D81" t="str">
            <v>Interruptor simples de embutir 10a/250v 1 tecla, sem placa - fornecimento e instalacao</v>
          </cell>
          <cell r="E81" t="str">
            <v>unid.</v>
          </cell>
          <cell r="G81">
            <v>12</v>
          </cell>
          <cell r="H81">
            <v>9.0500000000000007</v>
          </cell>
          <cell r="I81">
            <v>12</v>
          </cell>
          <cell r="M81">
            <v>108.60000000000001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7.26</v>
          </cell>
          <cell r="D82" t="str">
            <v>Rack parede 8x450 - preto</v>
          </cell>
          <cell r="E82" t="str">
            <v>unid.</v>
          </cell>
          <cell r="G82">
            <v>1</v>
          </cell>
          <cell r="H82">
            <v>303.02</v>
          </cell>
          <cell r="I82">
            <v>12</v>
          </cell>
          <cell r="M82">
            <v>303.02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7.27</v>
          </cell>
          <cell r="D83" t="str">
            <v>Voice Panel 50 Portas - Preto - telefone</v>
          </cell>
          <cell r="E83" t="str">
            <v>unid.</v>
          </cell>
          <cell r="G83">
            <v>1</v>
          </cell>
          <cell r="H83">
            <v>330</v>
          </cell>
          <cell r="I83">
            <v>12</v>
          </cell>
          <cell r="M83">
            <v>330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7.28</v>
          </cell>
          <cell r="D84" t="str">
            <v>Caixa de passagem 300x300x120mm, chapa 18, com tampa parafusada</v>
          </cell>
          <cell r="E84" t="str">
            <v>unid.</v>
          </cell>
          <cell r="G84">
            <v>1</v>
          </cell>
          <cell r="H84">
            <v>75.03</v>
          </cell>
          <cell r="I84">
            <v>12</v>
          </cell>
          <cell r="M84">
            <v>75.03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7.29</v>
          </cell>
          <cell r="D85" t="str">
            <v>Caixa enterrada para instalacoes telefonicas tipo r1 0,60x0,35x0,50m em blocos de concreto estrutural</v>
          </cell>
          <cell r="E85" t="str">
            <v>unid.</v>
          </cell>
          <cell r="G85">
            <v>1</v>
          </cell>
          <cell r="H85">
            <v>150</v>
          </cell>
          <cell r="I85">
            <v>12</v>
          </cell>
          <cell r="M85">
            <v>150</v>
          </cell>
          <cell r="O85">
            <v>0</v>
          </cell>
          <cell r="P85">
            <v>0</v>
          </cell>
          <cell r="Q85">
            <v>0</v>
          </cell>
        </row>
        <row r="86">
          <cell r="B86">
            <v>8</v>
          </cell>
          <cell r="D86" t="str">
            <v>INSTALAÇÕES DE PARA RAIO</v>
          </cell>
          <cell r="M86" t="str">
            <v/>
          </cell>
          <cell r="O86" t="str">
            <v/>
          </cell>
          <cell r="P86" t="str">
            <v/>
          </cell>
          <cell r="Q86" t="str">
            <v/>
          </cell>
        </row>
        <row r="87">
          <cell r="B87" t="str">
            <v>8.1</v>
          </cell>
          <cell r="D87" t="str">
            <v>Para-raios tipo franklin - cabo e suporte isolador</v>
          </cell>
          <cell r="E87" t="str">
            <v>m</v>
          </cell>
          <cell r="G87">
            <v>80</v>
          </cell>
          <cell r="H87">
            <v>38</v>
          </cell>
          <cell r="I87">
            <v>12</v>
          </cell>
          <cell r="M87">
            <v>3040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8.2</v>
          </cell>
          <cell r="D88" t="str">
            <v>Haste coperweld 3/4" x 3,00m com conector</v>
          </cell>
          <cell r="E88" t="str">
            <v>unid.</v>
          </cell>
          <cell r="G88">
            <v>2</v>
          </cell>
          <cell r="H88">
            <v>39.9</v>
          </cell>
          <cell r="I88">
            <v>12</v>
          </cell>
          <cell r="M88">
            <v>79.8</v>
          </cell>
          <cell r="O88">
            <v>0</v>
          </cell>
          <cell r="P88">
            <v>0</v>
          </cell>
          <cell r="Q88">
            <v>0</v>
          </cell>
        </row>
        <row r="89">
          <cell r="B89">
            <v>9</v>
          </cell>
          <cell r="D89" t="str">
            <v xml:space="preserve">ESQUADRIAS </v>
          </cell>
          <cell r="M89" t="str">
            <v/>
          </cell>
          <cell r="O89" t="str">
            <v/>
          </cell>
          <cell r="P89" t="str">
            <v/>
          </cell>
          <cell r="Q89" t="str">
            <v/>
          </cell>
        </row>
        <row r="90">
          <cell r="B90" t="str">
            <v>9.1</v>
          </cell>
          <cell r="D90" t="str">
            <v>Porta de madeira compensada lisa para pintura, 70x210x3,5cm, incluso a aduela 2a, alizar 2a e dobradicas</v>
          </cell>
          <cell r="E90" t="str">
            <v>und</v>
          </cell>
          <cell r="G90">
            <v>2</v>
          </cell>
          <cell r="H90">
            <v>260</v>
          </cell>
          <cell r="I90">
            <v>12</v>
          </cell>
          <cell r="M90">
            <v>520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9.2</v>
          </cell>
          <cell r="D91" t="str">
            <v>Porta de madeira compensada lisa para pintura, 80 x 210 x 3,5cm, incluso aduela 2a, alizar 2a e dobradiça</v>
          </cell>
          <cell r="E91" t="str">
            <v>und</v>
          </cell>
          <cell r="G91">
            <v>9</v>
          </cell>
          <cell r="H91">
            <v>402.3</v>
          </cell>
          <cell r="I91">
            <v>12</v>
          </cell>
          <cell r="M91">
            <v>3620.7000000000003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9.3</v>
          </cell>
          <cell r="D92" t="str">
            <v>Grade de ferro em barra chata 3/16"</v>
          </cell>
          <cell r="E92" t="str">
            <v>m²</v>
          </cell>
          <cell r="G92">
            <v>1.3</v>
          </cell>
          <cell r="H92">
            <v>285</v>
          </cell>
          <cell r="I92">
            <v>12</v>
          </cell>
          <cell r="M92">
            <v>370.5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9.4</v>
          </cell>
          <cell r="D93" t="str">
            <v>Porta de madeira compensada lisa para cera ou verniz, 90x210x3,5cm, incluso aduela 1a, alizar 1a e dobradicas com anel.</v>
          </cell>
          <cell r="E93" t="str">
            <v>unid</v>
          </cell>
          <cell r="G93">
            <v>5</v>
          </cell>
          <cell r="H93">
            <v>410</v>
          </cell>
          <cell r="I93">
            <v>12</v>
          </cell>
          <cell r="M93">
            <v>2050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9.5</v>
          </cell>
          <cell r="D94" t="str">
            <v>Porta de vidro temperado, 0,9x2,10m, espessura 10mm, inclusive acessórios</v>
          </cell>
          <cell r="E94" t="str">
            <v>unid</v>
          </cell>
          <cell r="G94">
            <v>6</v>
          </cell>
          <cell r="H94">
            <v>1990.1</v>
          </cell>
          <cell r="I94">
            <v>12</v>
          </cell>
          <cell r="M94">
            <v>11940.599999999999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9.6</v>
          </cell>
          <cell r="D95" t="str">
            <v>Janela de correr em aluminio, folhas para vidro, com bandeira, inclusoguarnicao e vidro liso incolor</v>
          </cell>
          <cell r="E95" t="str">
            <v>m²</v>
          </cell>
          <cell r="G95">
            <v>36.4</v>
          </cell>
          <cell r="H95">
            <v>299.5</v>
          </cell>
          <cell r="I95">
            <v>12</v>
          </cell>
          <cell r="M95">
            <v>10901.8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9.7</v>
          </cell>
          <cell r="D96" t="str">
            <v>Porta de abrir em aluminio tipo veneziana, com guarnição.</v>
          </cell>
          <cell r="E96" t="str">
            <v>m²</v>
          </cell>
          <cell r="G96">
            <v>10.08</v>
          </cell>
          <cell r="H96">
            <v>375</v>
          </cell>
          <cell r="I96">
            <v>12</v>
          </cell>
          <cell r="M96">
            <v>3780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9.8</v>
          </cell>
          <cell r="D97" t="str">
            <v>janela basculante de aluminio</v>
          </cell>
          <cell r="E97" t="str">
            <v>m²</v>
          </cell>
          <cell r="G97">
            <v>6.44</v>
          </cell>
          <cell r="H97">
            <v>230</v>
          </cell>
          <cell r="I97">
            <v>12</v>
          </cell>
          <cell r="M97">
            <v>1481.2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9.9</v>
          </cell>
          <cell r="D98" t="str">
            <v>Vidro liso comum transparente, espessura 4mm</v>
          </cell>
          <cell r="E98" t="str">
            <v>m²</v>
          </cell>
          <cell r="G98">
            <v>6.44</v>
          </cell>
          <cell r="H98">
            <v>74</v>
          </cell>
          <cell r="I98">
            <v>12</v>
          </cell>
          <cell r="M98">
            <v>476.56</v>
          </cell>
          <cell r="O98">
            <v>0</v>
          </cell>
          <cell r="P98">
            <v>0</v>
          </cell>
          <cell r="Q98">
            <v>0</v>
          </cell>
        </row>
        <row r="99">
          <cell r="B99">
            <v>10</v>
          </cell>
          <cell r="D99" t="str">
            <v>PISOS INTERNOS E EXTERNOS</v>
          </cell>
          <cell r="M99" t="str">
            <v/>
          </cell>
          <cell r="O99" t="str">
            <v/>
          </cell>
          <cell r="P99" t="str">
            <v/>
          </cell>
          <cell r="Q99" t="str">
            <v/>
          </cell>
        </row>
        <row r="100">
          <cell r="B100" t="str">
            <v>10.1</v>
          </cell>
          <cell r="D100" t="str">
            <v>Regularizacao de piso/base em argamassa traco 1:3 (cimento e areia grossa sem peneirar), espessura 3,0cm, preparo mecanico</v>
          </cell>
          <cell r="E100" t="str">
            <v>m²</v>
          </cell>
          <cell r="G100">
            <v>353.31</v>
          </cell>
          <cell r="H100">
            <v>17.5</v>
          </cell>
          <cell r="I100">
            <v>12</v>
          </cell>
          <cell r="M100">
            <v>6182.9250000000002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10.2</v>
          </cell>
          <cell r="D101" t="str">
            <v xml:space="preserve">Contrapiso/lastro de concreto nao-estrutural, e=5cm, preparo com betoneira </v>
          </cell>
          <cell r="E101" t="str">
            <v>m²</v>
          </cell>
          <cell r="G101">
            <v>464.22</v>
          </cell>
          <cell r="H101">
            <v>21.6</v>
          </cell>
          <cell r="I101">
            <v>12</v>
          </cell>
          <cell r="M101">
            <v>10027.152000000002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10.3</v>
          </cell>
          <cell r="D102" t="str">
            <v>piso ceramico pei 4 assentado sobre argamassa 1:4 (cimento e areia) rejuntado com cimento comum</v>
          </cell>
          <cell r="E102" t="str">
            <v>m²</v>
          </cell>
          <cell r="G102">
            <v>353.31</v>
          </cell>
          <cell r="H102">
            <v>41.1</v>
          </cell>
          <cell r="I102">
            <v>12</v>
          </cell>
          <cell r="M102">
            <v>14521.041000000001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10.4</v>
          </cell>
          <cell r="D103" t="str">
            <v>Rodape em ceramica padrao medio pei-4 altura 8cm assentado sobre argam massa de cimento colante rejuntado com cimento branco</v>
          </cell>
          <cell r="E103" t="str">
            <v>m</v>
          </cell>
          <cell r="G103">
            <v>179.6</v>
          </cell>
          <cell r="H103">
            <v>9.5</v>
          </cell>
          <cell r="I103">
            <v>12</v>
          </cell>
          <cell r="M103">
            <v>1706.2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10.5</v>
          </cell>
          <cell r="D104" t="str">
            <v>Piso cimentado traço 1:3 (cimento e areia) acabamento liso espessura 2cm com junta batida e preparo manual da argamassa.</v>
          </cell>
          <cell r="E104" t="str">
            <v>m²</v>
          </cell>
          <cell r="G104">
            <v>110.91</v>
          </cell>
          <cell r="H104">
            <v>36.5</v>
          </cell>
          <cell r="I104">
            <v>12</v>
          </cell>
          <cell r="M104">
            <v>4048.2149999999997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10.6</v>
          </cell>
          <cell r="D105" t="str">
            <v>soleira ceramica pei-4 largura 15cm assentada sobre argamassa cimento e areia traco 1:4</v>
          </cell>
          <cell r="E105" t="str">
            <v>m</v>
          </cell>
          <cell r="G105">
            <v>26.1</v>
          </cell>
          <cell r="H105">
            <v>9.99</v>
          </cell>
          <cell r="I105">
            <v>12</v>
          </cell>
          <cell r="M105">
            <v>260.73900000000003</v>
          </cell>
          <cell r="O105">
            <v>0</v>
          </cell>
          <cell r="P105">
            <v>0</v>
          </cell>
          <cell r="Q105">
            <v>0</v>
          </cell>
        </row>
        <row r="106">
          <cell r="B106">
            <v>11</v>
          </cell>
          <cell r="D106" t="str">
            <v xml:space="preserve">INSTALAÇÕES HIDRO-SANITÁRIAS </v>
          </cell>
          <cell r="M106" t="str">
            <v/>
          </cell>
          <cell r="O106" t="str">
            <v/>
          </cell>
          <cell r="P106" t="str">
            <v/>
          </cell>
          <cell r="Q106" t="str">
            <v/>
          </cell>
        </row>
        <row r="107">
          <cell r="B107" t="str">
            <v>11.1</v>
          </cell>
          <cell r="D107" t="str">
            <v xml:space="preserve">Kit cavalete pvc com registro 3/4" - fornecimento e instalacao </v>
          </cell>
          <cell r="E107" t="str">
            <v>unid</v>
          </cell>
          <cell r="G107">
            <v>1</v>
          </cell>
          <cell r="H107">
            <v>75</v>
          </cell>
          <cell r="I107">
            <v>12</v>
          </cell>
          <cell r="M107">
            <v>75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11.2</v>
          </cell>
          <cell r="D108" t="str">
            <v>Tubo pvc soldavel agua fria dn 25mm, inclusive conexoes - fornecimento e instalacao</v>
          </cell>
          <cell r="E108" t="str">
            <v>m</v>
          </cell>
          <cell r="G108">
            <v>215.5</v>
          </cell>
          <cell r="H108">
            <v>13</v>
          </cell>
          <cell r="I108">
            <v>12</v>
          </cell>
          <cell r="M108">
            <v>2801.5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11.3</v>
          </cell>
          <cell r="D109" t="str">
            <v>Tubo pvc soldavel agua fria dn 32mm, inclusive conexoes - fornecimento e instalação</v>
          </cell>
          <cell r="E109" t="str">
            <v>m</v>
          </cell>
          <cell r="G109">
            <v>118</v>
          </cell>
          <cell r="H109">
            <v>20</v>
          </cell>
          <cell r="I109">
            <v>12</v>
          </cell>
          <cell r="M109">
            <v>2360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11.4</v>
          </cell>
          <cell r="D110" t="str">
            <v>Tubo pvc soldavel agua fria dn 40mm, inclusive conexoes - fornecimento e instalacao</v>
          </cell>
          <cell r="E110" t="str">
            <v>m</v>
          </cell>
          <cell r="G110">
            <v>40</v>
          </cell>
          <cell r="H110">
            <v>26</v>
          </cell>
          <cell r="I110">
            <v>12</v>
          </cell>
          <cell r="M110">
            <v>1040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11.5</v>
          </cell>
          <cell r="D111" t="str">
            <v>tubo pvc soldavel agua fria dn 75mm, inclusive conexoes - fornecimento e instalacao</v>
          </cell>
          <cell r="E111" t="str">
            <v>m</v>
          </cell>
          <cell r="G111">
            <v>35</v>
          </cell>
          <cell r="H111">
            <v>68</v>
          </cell>
          <cell r="I111">
            <v>12</v>
          </cell>
          <cell r="M111">
            <v>2380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11.6</v>
          </cell>
          <cell r="D112" t="str">
            <v xml:space="preserve">Registro gaveta 3/4" com canopla acabamento cromado simples - fornecimento e instalacao </v>
          </cell>
          <cell r="E112" t="str">
            <v>unid</v>
          </cell>
          <cell r="G112">
            <v>10</v>
          </cell>
          <cell r="H112">
            <v>64.989999999999995</v>
          </cell>
          <cell r="I112">
            <v>12</v>
          </cell>
          <cell r="M112">
            <v>649.9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11.7</v>
          </cell>
          <cell r="D113" t="str">
            <v>Caixa de inspeção em alvenaria de tijolo maciço 60x60x60cm, revestida internamento com barra lisa (cimento e areia, traço 1:4) e=2,0cm, com tampa pré-moldada de concreto e fundo de concreto 15mpa tipo c - escavação e confecção</v>
          </cell>
          <cell r="E113" t="str">
            <v>unid</v>
          </cell>
          <cell r="G113">
            <v>5</v>
          </cell>
          <cell r="H113">
            <v>139.5</v>
          </cell>
          <cell r="I113">
            <v>12</v>
          </cell>
          <cell r="M113">
            <v>697.5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11.8</v>
          </cell>
          <cell r="D114" t="str">
            <v>Caixa de gordura dupla em concreto pre-moldado dn 60mm com tampa - fornecimento e instalacao.</v>
          </cell>
          <cell r="E114" t="str">
            <v>unid</v>
          </cell>
          <cell r="G114">
            <v>1</v>
          </cell>
          <cell r="H114">
            <v>215.1</v>
          </cell>
          <cell r="I114">
            <v>12</v>
          </cell>
          <cell r="M114">
            <v>215.1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11.9</v>
          </cell>
          <cell r="D115" t="str">
            <v>Fossa septica em alvenaria de tijolo ceramico macico dimensoes externa s1,90x1,10x1,40m, 1.500 litros, revestida internamente com barra lisa, com tampa em concreto armado com espessura 8cm.</v>
          </cell>
          <cell r="E115" t="str">
            <v>unid</v>
          </cell>
          <cell r="G115">
            <v>2</v>
          </cell>
          <cell r="H115">
            <v>1280</v>
          </cell>
          <cell r="I115">
            <v>12</v>
          </cell>
          <cell r="M115">
            <v>2560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11.10</v>
          </cell>
          <cell r="D116" t="str">
            <v>Sumidouro em alvenaria de tijolo ceramico maciço diametro 1,40m e altura 5,00m, com tampa em concreto armado diametro 1,70m e espessura 10cm</v>
          </cell>
          <cell r="E116" t="str">
            <v>unid</v>
          </cell>
          <cell r="G116">
            <v>1</v>
          </cell>
          <cell r="H116">
            <v>2149.1999999999998</v>
          </cell>
          <cell r="I116">
            <v>12</v>
          </cell>
          <cell r="M116">
            <v>2149.1999999999998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11.11</v>
          </cell>
          <cell r="D117" t="str">
            <v xml:space="preserve">Caixa de inspeção 80x80x80cm em alvenaria - execução </v>
          </cell>
          <cell r="E117" t="str">
            <v>unid</v>
          </cell>
          <cell r="G117">
            <v>1</v>
          </cell>
          <cell r="H117">
            <v>265</v>
          </cell>
          <cell r="I117">
            <v>12</v>
          </cell>
          <cell r="M117">
            <v>265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11.12</v>
          </cell>
          <cell r="D118" t="str">
            <v xml:space="preserve">Caixa de passagem pvc 4x4" - fornecimento e instalacao </v>
          </cell>
          <cell r="E118" t="str">
            <v>unid</v>
          </cell>
          <cell r="G118">
            <v>1</v>
          </cell>
          <cell r="H118">
            <v>6.5</v>
          </cell>
          <cell r="I118">
            <v>12</v>
          </cell>
          <cell r="M118">
            <v>6.5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11.13</v>
          </cell>
          <cell r="D119" t="str">
            <v>tubo pvc esgoto js predial dn 40mm, inclusive conexoes - fornecimento e instalacao</v>
          </cell>
          <cell r="E119" t="str">
            <v>m</v>
          </cell>
          <cell r="G119">
            <v>8</v>
          </cell>
          <cell r="H119">
            <v>19.05</v>
          </cell>
          <cell r="I119">
            <v>12</v>
          </cell>
          <cell r="M119">
            <v>152.4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11.14</v>
          </cell>
          <cell r="D120" t="str">
            <v>Tubo pvc esgoto predial dn 50mm, inclusive conexoes - fornecimento e instalacao</v>
          </cell>
          <cell r="E120" t="str">
            <v>m</v>
          </cell>
          <cell r="G120">
            <v>20</v>
          </cell>
          <cell r="H120">
            <v>25.5</v>
          </cell>
          <cell r="I120">
            <v>12</v>
          </cell>
          <cell r="M120">
            <v>510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11.15</v>
          </cell>
          <cell r="D121" t="str">
            <v xml:space="preserve">Tubo pvc esgoto predial dn 75mm, inclusive conexoes - fornecimento e instalação
</v>
          </cell>
          <cell r="E121" t="str">
            <v>m</v>
          </cell>
          <cell r="G121">
            <v>50</v>
          </cell>
          <cell r="H121">
            <v>35.5</v>
          </cell>
          <cell r="I121">
            <v>12</v>
          </cell>
          <cell r="M121">
            <v>1775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11.16</v>
          </cell>
          <cell r="D122" t="str">
            <v>Tubo pvc esgoto predial dn 100mm, inclusive conexoes - fornecimento e instalacao</v>
          </cell>
          <cell r="E122" t="str">
            <v>m</v>
          </cell>
          <cell r="G122">
            <v>48</v>
          </cell>
          <cell r="H122">
            <v>39.01</v>
          </cell>
          <cell r="I122">
            <v>12</v>
          </cell>
          <cell r="M122">
            <v>1872.48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11.17</v>
          </cell>
          <cell r="D123" t="str">
            <v>Registro gaveta 1" bruto latao - fornecimento e instalacao</v>
          </cell>
          <cell r="E123" t="str">
            <v>unid</v>
          </cell>
          <cell r="G123">
            <v>1</v>
          </cell>
          <cell r="H123">
            <v>42.5</v>
          </cell>
          <cell r="I123">
            <v>12</v>
          </cell>
          <cell r="M123">
            <v>42.5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11.18</v>
          </cell>
          <cell r="D124" t="str">
            <v xml:space="preserve">Registro gaveta 3/4" bruto latao - fornecimento e instalacao </v>
          </cell>
          <cell r="E124" t="str">
            <v>unid</v>
          </cell>
          <cell r="G124">
            <v>10</v>
          </cell>
          <cell r="H124">
            <v>34</v>
          </cell>
          <cell r="I124">
            <v>12</v>
          </cell>
          <cell r="M124">
            <v>340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11.19</v>
          </cell>
          <cell r="D125" t="str">
            <v xml:space="preserve">Ralo sifonado de pvc 100x100mm simples - fornecimento e instalacao </v>
          </cell>
          <cell r="E125" t="str">
            <v>unid</v>
          </cell>
          <cell r="G125">
            <v>6</v>
          </cell>
          <cell r="H125">
            <v>18.559999999999999</v>
          </cell>
          <cell r="I125">
            <v>12</v>
          </cell>
          <cell r="M125">
            <v>111.35999999999999</v>
          </cell>
          <cell r="O125">
            <v>0</v>
          </cell>
          <cell r="P125">
            <v>0</v>
          </cell>
          <cell r="Q125">
            <v>0</v>
          </cell>
        </row>
        <row r="126">
          <cell r="B126">
            <v>12</v>
          </cell>
          <cell r="D126" t="str">
            <v>APARELHOS SANITÁRIOS</v>
          </cell>
          <cell r="M126" t="str">
            <v/>
          </cell>
          <cell r="O126" t="str">
            <v/>
          </cell>
          <cell r="P126" t="str">
            <v/>
          </cell>
          <cell r="Q126" t="str">
            <v/>
          </cell>
        </row>
        <row r="127">
          <cell r="B127" t="str">
            <v>12.1</v>
          </cell>
          <cell r="D127" t="str">
            <v>Lavatório em louca branca, sem coluna padrão popular, com torneira cromada popular , sifão, válvula e engate plástico</v>
          </cell>
          <cell r="E127" t="str">
            <v>und</v>
          </cell>
          <cell r="G127">
            <v>4</v>
          </cell>
          <cell r="H127">
            <v>149.5</v>
          </cell>
          <cell r="I127">
            <v>12</v>
          </cell>
          <cell r="M127">
            <v>598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12.2</v>
          </cell>
          <cell r="D128" t="str">
            <v>Granito cinza polido para bancada e=2,5 cm, largura 60cm - fornecimento e instalacao</v>
          </cell>
          <cell r="E128" t="str">
            <v>m</v>
          </cell>
          <cell r="G128">
            <v>6.2</v>
          </cell>
          <cell r="H128">
            <v>131</v>
          </cell>
          <cell r="I128">
            <v>12</v>
          </cell>
          <cell r="M128">
            <v>812.2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12.3</v>
          </cell>
          <cell r="D129" t="str">
            <v>Cuba de embutir, em louca, tipo oval branca, sem complementos, padrao</v>
          </cell>
          <cell r="E129" t="str">
            <v>unid</v>
          </cell>
          <cell r="G129">
            <v>8</v>
          </cell>
          <cell r="H129">
            <v>86.5</v>
          </cell>
          <cell r="I129">
            <v>12</v>
          </cell>
          <cell r="M129">
            <v>692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12.4</v>
          </cell>
          <cell r="D130" t="str">
            <v xml:space="preserve">Sifao plastico flexivel 3/4" x 1 1/2" </v>
          </cell>
          <cell r="E130" t="str">
            <v>unid</v>
          </cell>
          <cell r="G130">
            <v>8</v>
          </cell>
          <cell r="H130">
            <v>28</v>
          </cell>
          <cell r="I130">
            <v>12</v>
          </cell>
          <cell r="M130">
            <v>224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12.5</v>
          </cell>
          <cell r="D131" t="str">
            <v xml:space="preserve">Vaso sanitario com caixa de descarga acoplada - louca branca   </v>
          </cell>
          <cell r="E131" t="str">
            <v>und</v>
          </cell>
          <cell r="G131">
            <v>10</v>
          </cell>
          <cell r="H131">
            <v>345</v>
          </cell>
          <cell r="I131">
            <v>12</v>
          </cell>
          <cell r="M131">
            <v>3450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12.6</v>
          </cell>
          <cell r="D132" t="str">
            <v>Bacia sifonada de louça branca para portadores de necessidades especiais, Vogue Plus Conforto - Linha Conforto, mod P51, incl. assento com abertura frontal, ref.AP52,marca de ref. Deca ou equivalente</v>
          </cell>
          <cell r="E132" t="str">
            <v>und</v>
          </cell>
          <cell r="G132">
            <v>2</v>
          </cell>
          <cell r="H132">
            <v>1109</v>
          </cell>
          <cell r="I132">
            <v>12</v>
          </cell>
          <cell r="M132">
            <v>2218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12.7</v>
          </cell>
          <cell r="D133" t="str">
            <v>Ducha higienica manual c/ registro 1/2"</v>
          </cell>
          <cell r="E133" t="str">
            <v>und</v>
          </cell>
          <cell r="G133">
            <v>12</v>
          </cell>
          <cell r="H133">
            <v>66.5</v>
          </cell>
          <cell r="I133">
            <v>12</v>
          </cell>
          <cell r="M133">
            <v>798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12.8</v>
          </cell>
          <cell r="D134" t="str">
            <v>Tanque simples pre-moldado de concreto com valvula em plastico branco 1.1/4"x1.1/2", sifao plastico tipo copo 1.1/4" e torneira plastica 3/4" - fornecimento e instalação.</v>
          </cell>
          <cell r="E134" t="str">
            <v>und</v>
          </cell>
          <cell r="G134">
            <v>1</v>
          </cell>
          <cell r="H134">
            <v>260.14999999999998</v>
          </cell>
          <cell r="I134">
            <v>12</v>
          </cell>
          <cell r="M134">
            <v>260.14999999999998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12.9</v>
          </cell>
          <cell r="D135" t="str">
            <v>divisoria em granito branco polido, esp = 3cm, assentado com argamassa traco 1:4, arremate em cimento branco</v>
          </cell>
          <cell r="E135" t="str">
            <v>m²</v>
          </cell>
          <cell r="G135">
            <v>33.03</v>
          </cell>
          <cell r="H135">
            <v>348.5</v>
          </cell>
          <cell r="I135">
            <v>12</v>
          </cell>
          <cell r="M135">
            <v>11510.955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12.10</v>
          </cell>
          <cell r="D136" t="str">
            <v>Chuveiro eletrico comum corpo plastico tipo ducha, fornecimento e instalacao</v>
          </cell>
          <cell r="E136" t="str">
            <v>und</v>
          </cell>
          <cell r="G136">
            <v>2</v>
          </cell>
          <cell r="H136">
            <v>38</v>
          </cell>
          <cell r="I136">
            <v>12</v>
          </cell>
          <cell r="M136">
            <v>76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12.11</v>
          </cell>
          <cell r="D137" t="str">
            <v>Pia aco inoxidavel 120x60cm com 1 cuba - fornecimento e instalacao</v>
          </cell>
          <cell r="E137" t="str">
            <v>und</v>
          </cell>
          <cell r="G137">
            <v>1</v>
          </cell>
          <cell r="H137">
            <v>213.5</v>
          </cell>
          <cell r="I137">
            <v>12</v>
          </cell>
          <cell r="M137">
            <v>213.5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12.12</v>
          </cell>
          <cell r="D138" t="str">
            <v xml:space="preserve">Reservatório de fibra de vidro de 5.000 L, inclusive peça de madeira 6 x 16 cm para apoio, exclusive flanges e torneira de bóia </v>
          </cell>
          <cell r="E138" t="str">
            <v>und</v>
          </cell>
          <cell r="G138">
            <v>1</v>
          </cell>
          <cell r="H138">
            <v>2010</v>
          </cell>
          <cell r="I138">
            <v>12</v>
          </cell>
          <cell r="M138">
            <v>2010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12.13</v>
          </cell>
          <cell r="D139" t="str">
            <v>Torneira cromada longa 1/2" ou 3/4" de parede para pia, padrao popular - fornecimento e instalacao</v>
          </cell>
          <cell r="E139" t="str">
            <v>und</v>
          </cell>
          <cell r="G139">
            <v>1</v>
          </cell>
          <cell r="H139">
            <v>38</v>
          </cell>
          <cell r="I139">
            <v>12</v>
          </cell>
          <cell r="M139">
            <v>38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12.14</v>
          </cell>
          <cell r="D140" t="str">
            <v>Torneira cromada 1/2" ou 3/4" para lavatorio, padrão popular, com engate flexivel plastico 1/2"x30cm - fornecimento e instalacao</v>
          </cell>
          <cell r="E140" t="str">
            <v>und</v>
          </cell>
          <cell r="G140">
            <v>8</v>
          </cell>
          <cell r="H140">
            <v>45.5</v>
          </cell>
          <cell r="I140">
            <v>12</v>
          </cell>
          <cell r="M140">
            <v>364</v>
          </cell>
          <cell r="O140">
            <v>0</v>
          </cell>
          <cell r="P140">
            <v>0</v>
          </cell>
          <cell r="Q140">
            <v>0</v>
          </cell>
        </row>
        <row r="141">
          <cell r="B141">
            <v>13</v>
          </cell>
          <cell r="D141" t="str">
            <v>PINTURA</v>
          </cell>
          <cell r="M141" t="str">
            <v/>
          </cell>
          <cell r="O141" t="str">
            <v/>
          </cell>
          <cell r="P141" t="str">
            <v/>
          </cell>
          <cell r="Q141" t="str">
            <v/>
          </cell>
        </row>
        <row r="142">
          <cell r="B142" t="str">
            <v>13.1</v>
          </cell>
          <cell r="D142" t="str">
            <v>Emassamento com massa latex pva para ambientes internos, duas demaos</v>
          </cell>
          <cell r="E142" t="str">
            <v>m²</v>
          </cell>
          <cell r="G142">
            <v>962.01</v>
          </cell>
          <cell r="H142">
            <v>10.199999999999999</v>
          </cell>
          <cell r="I142">
            <v>12</v>
          </cell>
          <cell r="M142">
            <v>9812.5019999999986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13.2</v>
          </cell>
          <cell r="D143" t="str">
            <v>Pintura latex pva ambientes internos, duas demaos</v>
          </cell>
          <cell r="E143" t="str">
            <v>m²</v>
          </cell>
          <cell r="G143">
            <v>962.01</v>
          </cell>
          <cell r="H143">
            <v>8.5</v>
          </cell>
          <cell r="I143">
            <v>12</v>
          </cell>
          <cell r="M143">
            <v>8177.085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13.3</v>
          </cell>
          <cell r="D144" t="str">
            <v>Pintura látex acrílica ambientes internos/externos, duas demãos</v>
          </cell>
          <cell r="E144" t="str">
            <v>m²</v>
          </cell>
          <cell r="G144">
            <v>1153.98</v>
          </cell>
          <cell r="H144">
            <v>9.3000000000000007</v>
          </cell>
          <cell r="I144">
            <v>12</v>
          </cell>
          <cell r="M144">
            <v>10732.014000000001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13.4</v>
          </cell>
          <cell r="D145" t="str">
            <v xml:space="preserve"> pintura com tinta texturizada acrilica</v>
          </cell>
          <cell r="E145" t="str">
            <v>m²</v>
          </cell>
          <cell r="G145">
            <v>19.260000000000002</v>
          </cell>
          <cell r="H145">
            <v>16.5</v>
          </cell>
          <cell r="I145">
            <v>12</v>
          </cell>
          <cell r="M145">
            <v>317.79000000000002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13.5</v>
          </cell>
          <cell r="D146" t="str">
            <v xml:space="preserve">Fundo selador acrilico, uma demao </v>
          </cell>
          <cell r="E146" t="str">
            <v>m²</v>
          </cell>
          <cell r="G146">
            <v>1173.24</v>
          </cell>
          <cell r="H146">
            <v>3.33</v>
          </cell>
          <cell r="I146">
            <v>12</v>
          </cell>
          <cell r="M146">
            <v>3906.8892000000001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13.6</v>
          </cell>
          <cell r="D147" t="str">
            <v>Pintura em esmalte sintetico em pecas metalicas utilizando revolver/compressor, duas demaos, incluso uma demao fundo oxido de ferro/zarcao</v>
          </cell>
          <cell r="E147" t="str">
            <v>m²</v>
          </cell>
          <cell r="G147">
            <v>70</v>
          </cell>
          <cell r="H147">
            <v>13.1</v>
          </cell>
          <cell r="I147">
            <v>12</v>
          </cell>
          <cell r="M147">
            <v>917</v>
          </cell>
          <cell r="O147">
            <v>0</v>
          </cell>
          <cell r="P147">
            <v>0</v>
          </cell>
          <cell r="Q147">
            <v>0</v>
          </cell>
        </row>
        <row r="148">
          <cell r="B148">
            <v>14</v>
          </cell>
          <cell r="D148" t="str">
            <v xml:space="preserve">SERVIÇOS COMPLEMENTARES </v>
          </cell>
          <cell r="M148" t="str">
            <v/>
          </cell>
          <cell r="O148" t="str">
            <v/>
          </cell>
          <cell r="P148" t="str">
            <v/>
          </cell>
          <cell r="Q148" t="str">
            <v/>
          </cell>
        </row>
        <row r="149">
          <cell r="B149" t="str">
            <v>14.1</v>
          </cell>
          <cell r="D149" t="str">
            <v>Espelho cristal espessura 4mm, com moldura de madeira</v>
          </cell>
          <cell r="E149" t="str">
            <v>m²</v>
          </cell>
          <cell r="G149">
            <v>4.2</v>
          </cell>
          <cell r="H149">
            <v>213</v>
          </cell>
          <cell r="I149">
            <v>12</v>
          </cell>
          <cell r="M149">
            <v>894.6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14.2</v>
          </cell>
          <cell r="D150" t="str">
            <v>Extintor incendio tp po quimico 4kg fornecimento e colocacao</v>
          </cell>
          <cell r="E150" t="str">
            <v>unid</v>
          </cell>
          <cell r="G150">
            <v>2</v>
          </cell>
          <cell r="H150">
            <v>125</v>
          </cell>
          <cell r="I150">
            <v>12</v>
          </cell>
          <cell r="M150">
            <v>250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14.3</v>
          </cell>
          <cell r="D151" t="str">
            <v xml:space="preserve">Extintor incendio agua-pressurizada 10l incl suporte parede carga </v>
          </cell>
          <cell r="E151" t="str">
            <v>unid</v>
          </cell>
          <cell r="G151">
            <v>2</v>
          </cell>
          <cell r="H151">
            <v>137.19999999999999</v>
          </cell>
          <cell r="I151">
            <v>12</v>
          </cell>
          <cell r="M151">
            <v>274.39999999999998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14.4</v>
          </cell>
          <cell r="D152" t="str">
            <v>Pintura acrilica para sinalização horizontal</v>
          </cell>
          <cell r="E152" t="str">
            <v>m²</v>
          </cell>
          <cell r="G152">
            <v>26</v>
          </cell>
          <cell r="H152">
            <v>19.5</v>
          </cell>
          <cell r="I152">
            <v>12</v>
          </cell>
          <cell r="M152">
            <v>507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14.5</v>
          </cell>
          <cell r="D153" t="str">
            <v xml:space="preserve">Bicicletário em tubo de ferro galvanizado 1" e ferro liso 1/2", inclusive pintura, conforme projeto padrão </v>
          </cell>
          <cell r="E153" t="str">
            <v>m</v>
          </cell>
          <cell r="G153">
            <v>11.45</v>
          </cell>
          <cell r="H153">
            <v>101.1</v>
          </cell>
          <cell r="I153">
            <v>12</v>
          </cell>
          <cell r="M153">
            <v>1157.5949999999998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14.6</v>
          </cell>
          <cell r="D154" t="str">
            <v>Meio-fio (guia) de concreto pre-moldado, dimensões 12x15x30x100cm (face superior x face inferior x altura x comprimento),rejuntado c/argamassa 1:4</v>
          </cell>
          <cell r="E154" t="str">
            <v>m</v>
          </cell>
          <cell r="G154">
            <v>57</v>
          </cell>
          <cell r="H154">
            <v>32.200000000000003</v>
          </cell>
          <cell r="I154">
            <v>12</v>
          </cell>
          <cell r="M154">
            <v>1835.4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14.7</v>
          </cell>
          <cell r="D155" t="str">
            <v>Piso em ladrilho hidraulico de alerta e direcional na cor preta 25 x 25 cm, assentado com argamassa de cimento e areia, inclusive rejuntamento</v>
          </cell>
          <cell r="E155" t="str">
            <v>m²</v>
          </cell>
          <cell r="G155">
            <v>20.82</v>
          </cell>
          <cell r="H155">
            <v>51.2</v>
          </cell>
          <cell r="I155">
            <v>12</v>
          </cell>
          <cell r="M155">
            <v>1065.9840000000002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14.8</v>
          </cell>
          <cell r="D156" t="str">
            <v>Guarda-corpo com corrimao em ferro barra chata 3/16"</v>
          </cell>
          <cell r="E156" t="str">
            <v>m</v>
          </cell>
          <cell r="G156">
            <v>15.04</v>
          </cell>
          <cell r="H156">
            <v>330</v>
          </cell>
          <cell r="I156">
            <v>12</v>
          </cell>
          <cell r="M156">
            <v>4963.2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14.9</v>
          </cell>
          <cell r="D157" t="str">
            <v>Barra de apoio de ferro galvanizado, diâm. 3 cm, comprimento de 80 cm, para sanitário deficientes, inclusive pintura</v>
          </cell>
          <cell r="E157" t="str">
            <v>unid</v>
          </cell>
          <cell r="G157">
            <v>4</v>
          </cell>
          <cell r="H157">
            <v>110.25</v>
          </cell>
          <cell r="I157">
            <v>12</v>
          </cell>
          <cell r="M157">
            <v>441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14.10</v>
          </cell>
          <cell r="D158" t="str">
            <v>Grama batatais em placas</v>
          </cell>
          <cell r="E158" t="str">
            <v>m²</v>
          </cell>
          <cell r="G158">
            <v>15.08</v>
          </cell>
          <cell r="H158">
            <v>11.05</v>
          </cell>
          <cell r="I158">
            <v>12</v>
          </cell>
          <cell r="M158">
            <v>166.63400000000001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14.11</v>
          </cell>
          <cell r="D159" t="str">
            <v xml:space="preserve">Terra vegetal </v>
          </cell>
          <cell r="E159" t="str">
            <v>m³</v>
          </cell>
          <cell r="G159">
            <v>3.01</v>
          </cell>
          <cell r="H159">
            <v>97.5</v>
          </cell>
          <cell r="I159">
            <v>12</v>
          </cell>
          <cell r="M159">
            <v>293.47499999999997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14.12</v>
          </cell>
          <cell r="D160" t="str">
            <v>Pavimentacao em blocos de concreto sextavado, espessura 6,0 cm, fck 35mpa, assentados sobre colchao de areia.</v>
          </cell>
          <cell r="E160" t="str">
            <v>m²</v>
          </cell>
          <cell r="G160">
            <v>247.82</v>
          </cell>
          <cell r="H160">
            <v>43.2</v>
          </cell>
          <cell r="I160">
            <v>12</v>
          </cell>
          <cell r="M160">
            <v>10705.824000000001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14.13</v>
          </cell>
          <cell r="D161" t="str">
            <v>Limpeza final da obra</v>
          </cell>
          <cell r="E161" t="str">
            <v>m²</v>
          </cell>
          <cell r="G161">
            <v>384.25</v>
          </cell>
          <cell r="H161">
            <v>1.25</v>
          </cell>
          <cell r="I161">
            <v>12</v>
          </cell>
          <cell r="M161">
            <v>480.3125</v>
          </cell>
          <cell r="O161">
            <v>0</v>
          </cell>
          <cell r="P161">
            <v>0</v>
          </cell>
          <cell r="Q161">
            <v>0</v>
          </cell>
        </row>
        <row r="162">
          <cell r="B162">
            <v>15</v>
          </cell>
          <cell r="D162" t="str">
            <v>ADMINISTRAÇÃO LOCAL</v>
          </cell>
          <cell r="M162" t="str">
            <v/>
          </cell>
          <cell r="O162" t="str">
            <v/>
          </cell>
          <cell r="P162" t="str">
            <v/>
          </cell>
          <cell r="Q162" t="str">
            <v/>
          </cell>
        </row>
        <row r="163">
          <cell r="B163" t="str">
            <v>15.1</v>
          </cell>
          <cell r="D163" t="str">
            <v>Arquiteto / Engenheiro de obra pleno</v>
          </cell>
          <cell r="E163" t="str">
            <v>h</v>
          </cell>
          <cell r="G163">
            <v>150</v>
          </cell>
          <cell r="H163">
            <v>63.6</v>
          </cell>
          <cell r="I163">
            <v>12</v>
          </cell>
          <cell r="M163">
            <v>9540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15.2</v>
          </cell>
          <cell r="D164" t="str">
            <v>Encarregado Geral</v>
          </cell>
          <cell r="E164" t="str">
            <v>mês</v>
          </cell>
          <cell r="G164">
            <v>6</v>
          </cell>
          <cell r="H164">
            <v>4501.1000000000004</v>
          </cell>
          <cell r="I164">
            <v>12</v>
          </cell>
          <cell r="M164">
            <v>27006.600000000002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15.3</v>
          </cell>
          <cell r="D165" t="str">
            <v>Vigia Noturno</v>
          </cell>
          <cell r="E165" t="str">
            <v>mês</v>
          </cell>
          <cell r="G165">
            <v>6</v>
          </cell>
          <cell r="H165">
            <v>1935.2</v>
          </cell>
          <cell r="I165">
            <v>12</v>
          </cell>
          <cell r="M165">
            <v>11611.2</v>
          </cell>
          <cell r="O165">
            <v>0</v>
          </cell>
          <cell r="P165">
            <v>0</v>
          </cell>
          <cell r="Q165">
            <v>0</v>
          </cell>
        </row>
        <row r="167">
          <cell r="H167" t="str">
            <v>Orçamento inicial</v>
          </cell>
          <cell r="K167" t="str">
            <v>Aditivos aprovados</v>
          </cell>
        </row>
        <row r="168">
          <cell r="K168">
            <v>-2.686134323350605E-9</v>
          </cell>
          <cell r="S168">
            <v>0</v>
          </cell>
        </row>
        <row r="169">
          <cell r="H169">
            <v>530874.43142600008</v>
          </cell>
          <cell r="K169">
            <v>-1.4260000316426158E-3</v>
          </cell>
          <cell r="S169">
            <v>0</v>
          </cell>
        </row>
        <row r="170">
          <cell r="H170" t="str">
            <v/>
          </cell>
          <cell r="K170">
            <v>1.4260000316426158E-3</v>
          </cell>
          <cell r="L170" t="str">
            <v>aguarda aprovação</v>
          </cell>
          <cell r="S170" t="str">
            <v/>
          </cell>
        </row>
      </sheetData>
      <sheetData sheetId="1">
        <row r="18">
          <cell r="E18">
            <v>1293.4296039999999</v>
          </cell>
        </row>
        <row r="19">
          <cell r="E19">
            <v>3172.2929219999992</v>
          </cell>
        </row>
        <row r="20">
          <cell r="E20">
            <v>44.318199999999997</v>
          </cell>
        </row>
        <row r="21">
          <cell r="E21">
            <v>117723.633</v>
          </cell>
        </row>
        <row r="22">
          <cell r="E22">
            <v>102971.3434</v>
          </cell>
        </row>
        <row r="23">
          <cell r="E23">
            <v>57315.972600000008</v>
          </cell>
        </row>
        <row r="24">
          <cell r="E24">
            <v>25021.26</v>
          </cell>
        </row>
        <row r="25">
          <cell r="E25">
            <v>3119.8</v>
          </cell>
        </row>
        <row r="26">
          <cell r="E26">
            <v>35141.359999999993</v>
          </cell>
        </row>
        <row r="27">
          <cell r="E27">
            <v>36746.272000000004</v>
          </cell>
        </row>
        <row r="28">
          <cell r="E28">
            <v>20003.439999999999</v>
          </cell>
        </row>
        <row r="29">
          <cell r="E29">
            <v>23264.805</v>
          </cell>
        </row>
        <row r="30">
          <cell r="E30">
            <v>33863.280200000001</v>
          </cell>
        </row>
        <row r="31">
          <cell r="E31">
            <v>23035.424500000001</v>
          </cell>
        </row>
        <row r="32">
          <cell r="E32">
            <v>48157.8</v>
          </cell>
        </row>
        <row r="33">
          <cell r="E33" t="e">
            <v>#N/A</v>
          </cell>
        </row>
        <row r="34">
          <cell r="E34" t="e">
            <v>#N/A</v>
          </cell>
        </row>
        <row r="35">
          <cell r="E35" t="e">
            <v>#N/A</v>
          </cell>
        </row>
        <row r="36">
          <cell r="E36" t="e">
            <v>#N/A</v>
          </cell>
        </row>
        <row r="37">
          <cell r="E37" t="e">
            <v>#N/A</v>
          </cell>
        </row>
        <row r="38">
          <cell r="E38" t="e">
            <v>#N/A</v>
          </cell>
        </row>
        <row r="39">
          <cell r="E39" t="e">
            <v>#N/A</v>
          </cell>
        </row>
        <row r="40">
          <cell r="E40" t="e">
            <v>#N/A</v>
          </cell>
        </row>
        <row r="41">
          <cell r="E41" t="e">
            <v>#N/A</v>
          </cell>
        </row>
        <row r="42">
          <cell r="E42" t="e">
            <v>#N/A</v>
          </cell>
        </row>
        <row r="43">
          <cell r="E43" t="e">
            <v>#N/A</v>
          </cell>
        </row>
        <row r="44">
          <cell r="E44" t="e">
            <v>#N/A</v>
          </cell>
        </row>
        <row r="45">
          <cell r="E45" t="e">
            <v>#N/A</v>
          </cell>
        </row>
        <row r="46">
          <cell r="E46" t="e">
            <v>#N/A</v>
          </cell>
        </row>
        <row r="47">
          <cell r="E47" t="e">
            <v>#N/A</v>
          </cell>
        </row>
        <row r="49">
          <cell r="E49" t="e">
            <v>#N/A</v>
          </cell>
        </row>
        <row r="50">
          <cell r="E50" t="e">
            <v>#N/A</v>
          </cell>
        </row>
        <row r="51">
          <cell r="E51" t="e">
            <v>#N/A</v>
          </cell>
        </row>
        <row r="52">
          <cell r="E52" t="e">
            <v>#N/A</v>
          </cell>
        </row>
        <row r="53">
          <cell r="E53" t="e">
            <v>#N/A</v>
          </cell>
        </row>
        <row r="54">
          <cell r="E54" t="e">
            <v>#N/A</v>
          </cell>
        </row>
        <row r="55">
          <cell r="E55" t="e">
            <v>#N/A</v>
          </cell>
        </row>
        <row r="56">
          <cell r="E56" t="e">
            <v>#N/A</v>
          </cell>
        </row>
        <row r="57">
          <cell r="E57" t="e">
            <v>#N/A</v>
          </cell>
        </row>
        <row r="58">
          <cell r="E58" t="e">
            <v>#N/A</v>
          </cell>
        </row>
        <row r="59">
          <cell r="E59" t="e">
            <v>#N/A</v>
          </cell>
        </row>
        <row r="60">
          <cell r="E60" t="e">
            <v>#N/A</v>
          </cell>
        </row>
        <row r="61">
          <cell r="E61" t="e">
            <v>#N/A</v>
          </cell>
        </row>
        <row r="62">
          <cell r="E62" t="e">
            <v>#N/A</v>
          </cell>
        </row>
        <row r="63">
          <cell r="E63" t="e">
            <v>#N/A</v>
          </cell>
        </row>
        <row r="64">
          <cell r="E64" t="e">
            <v>#N/A</v>
          </cell>
        </row>
        <row r="65">
          <cell r="E65" t="e">
            <v>#N/A</v>
          </cell>
        </row>
        <row r="66">
          <cell r="E66" t="e">
            <v>#N/A</v>
          </cell>
        </row>
        <row r="67">
          <cell r="E67" t="e">
            <v>#N/A</v>
          </cell>
        </row>
        <row r="68">
          <cell r="E68" t="e">
            <v>#N/A</v>
          </cell>
        </row>
        <row r="69">
          <cell r="E69" t="e">
            <v>#N/A</v>
          </cell>
        </row>
        <row r="70">
          <cell r="E70" t="e">
            <v>#N/A</v>
          </cell>
        </row>
        <row r="71">
          <cell r="E71" t="e">
            <v>#N/A</v>
          </cell>
        </row>
        <row r="72">
          <cell r="E72" t="e">
            <v>#N/A</v>
          </cell>
        </row>
        <row r="73">
          <cell r="E73" t="e">
            <v>#N/A</v>
          </cell>
        </row>
        <row r="74">
          <cell r="E74" t="e">
            <v>#N/A</v>
          </cell>
        </row>
        <row r="75">
          <cell r="E75" t="e">
            <v>#N/A</v>
          </cell>
        </row>
        <row r="76">
          <cell r="E76" t="e">
            <v>#N/A</v>
          </cell>
        </row>
        <row r="77">
          <cell r="E77" t="e">
            <v>#N/A</v>
          </cell>
        </row>
        <row r="78">
          <cell r="E78" t="e">
            <v>#N/A</v>
          </cell>
        </row>
        <row r="79">
          <cell r="E79" t="e">
            <v>#N/A</v>
          </cell>
        </row>
        <row r="80">
          <cell r="E80" t="e">
            <v>#N/A</v>
          </cell>
        </row>
        <row r="81">
          <cell r="E81" t="e">
            <v>#N/A</v>
          </cell>
        </row>
        <row r="82">
          <cell r="E82" t="e">
            <v>#N/A</v>
          </cell>
        </row>
        <row r="83">
          <cell r="E83" t="e">
            <v>#N/A</v>
          </cell>
        </row>
        <row r="84">
          <cell r="E84" t="e">
            <v>#N/A</v>
          </cell>
        </row>
        <row r="85">
          <cell r="E85" t="e">
            <v>#N/A</v>
          </cell>
        </row>
        <row r="86">
          <cell r="E86" t="e">
            <v>#N/A</v>
          </cell>
        </row>
        <row r="87">
          <cell r="E87" t="e">
            <v>#N/A</v>
          </cell>
        </row>
        <row r="88">
          <cell r="E88" t="e">
            <v>#N/A</v>
          </cell>
        </row>
        <row r="89">
          <cell r="E89" t="e">
            <v>#N/A</v>
          </cell>
        </row>
        <row r="90">
          <cell r="E90" t="e">
            <v>#N/A</v>
          </cell>
        </row>
        <row r="91">
          <cell r="E91" t="e">
            <v>#N/A</v>
          </cell>
        </row>
        <row r="92">
          <cell r="E92" t="e">
            <v>#N/A</v>
          </cell>
        </row>
        <row r="93">
          <cell r="E93" t="e">
            <v>#N/A</v>
          </cell>
        </row>
        <row r="94">
          <cell r="E94" t="e">
            <v>#N/A</v>
          </cell>
        </row>
        <row r="95">
          <cell r="E95" t="e">
            <v>#N/A</v>
          </cell>
        </row>
        <row r="96">
          <cell r="E96" t="e">
            <v>#N/A</v>
          </cell>
        </row>
        <row r="97">
          <cell r="E97" t="e">
            <v>#N/A</v>
          </cell>
        </row>
        <row r="98">
          <cell r="E98" t="e">
            <v>#N/A</v>
          </cell>
        </row>
        <row r="99">
          <cell r="E99" t="e">
            <v>#N/A</v>
          </cell>
        </row>
        <row r="100">
          <cell r="E100" t="e">
            <v>#N/A</v>
          </cell>
        </row>
        <row r="101">
          <cell r="E101" t="e">
            <v>#N/A</v>
          </cell>
        </row>
        <row r="102">
          <cell r="E102" t="e">
            <v>#N/A</v>
          </cell>
        </row>
        <row r="103">
          <cell r="E103" t="e">
            <v>#N/A</v>
          </cell>
        </row>
        <row r="104">
          <cell r="E104" t="e">
            <v>#N/A</v>
          </cell>
        </row>
        <row r="105">
          <cell r="E105" t="e">
            <v>#N/A</v>
          </cell>
        </row>
        <row r="106">
          <cell r="E106" t="e">
            <v>#N/A</v>
          </cell>
        </row>
        <row r="107">
          <cell r="E107" t="e">
            <v>#N/A</v>
          </cell>
        </row>
        <row r="108">
          <cell r="E108" t="e">
            <v>#N/A</v>
          </cell>
        </row>
        <row r="109">
          <cell r="E109" t="e">
            <v>#N/A</v>
          </cell>
        </row>
        <row r="110">
          <cell r="E110" t="e">
            <v>#N/A</v>
          </cell>
        </row>
        <row r="111">
          <cell r="E111" t="e">
            <v>#N/A</v>
          </cell>
        </row>
        <row r="112">
          <cell r="E112" t="e">
            <v>#N/A</v>
          </cell>
        </row>
        <row r="113">
          <cell r="E113" t="e">
            <v>#N/A</v>
          </cell>
        </row>
        <row r="114">
          <cell r="E114" t="e">
            <v>#N/A</v>
          </cell>
        </row>
        <row r="115">
          <cell r="E115" t="e">
            <v>#N/A</v>
          </cell>
        </row>
        <row r="116">
          <cell r="E116" t="e">
            <v>#N/A</v>
          </cell>
        </row>
        <row r="117">
          <cell r="E117" t="e">
            <v>#N/A</v>
          </cell>
        </row>
        <row r="118">
          <cell r="E118" t="e">
            <v>#N/A</v>
          </cell>
        </row>
        <row r="119">
          <cell r="E119" t="e">
            <v>#N/A</v>
          </cell>
        </row>
        <row r="120">
          <cell r="E120" t="e">
            <v>#N/A</v>
          </cell>
        </row>
        <row r="121">
          <cell r="E121" t="e">
            <v>#N/A</v>
          </cell>
        </row>
        <row r="122">
          <cell r="E122" t="e">
            <v>#N/A</v>
          </cell>
        </row>
        <row r="123">
          <cell r="E123" t="e">
            <v>#N/A</v>
          </cell>
        </row>
        <row r="124">
          <cell r="E124" t="e">
            <v>#N/A</v>
          </cell>
        </row>
        <row r="125">
          <cell r="E125" t="e">
            <v>#N/A</v>
          </cell>
        </row>
        <row r="126">
          <cell r="E126" t="e">
            <v>#N/A</v>
          </cell>
        </row>
        <row r="127">
          <cell r="E127" t="e">
            <v>#N/A</v>
          </cell>
        </row>
        <row r="128">
          <cell r="E128" t="e">
            <v>#N/A</v>
          </cell>
        </row>
        <row r="129">
          <cell r="E129" t="e">
            <v>#N/A</v>
          </cell>
        </row>
        <row r="130">
          <cell r="E130" t="e">
            <v>#N/A</v>
          </cell>
        </row>
        <row r="131">
          <cell r="E131" t="e">
            <v>#N/A</v>
          </cell>
        </row>
        <row r="132">
          <cell r="E132" t="e">
            <v>#N/A</v>
          </cell>
        </row>
        <row r="133">
          <cell r="E133" t="e">
            <v>#N/A</v>
          </cell>
        </row>
        <row r="134">
          <cell r="E134" t="e">
            <v>#N/A</v>
          </cell>
        </row>
        <row r="135">
          <cell r="E135" t="e">
            <v>#N/A</v>
          </cell>
        </row>
        <row r="136">
          <cell r="E136" t="e">
            <v>#N/A</v>
          </cell>
        </row>
        <row r="137">
          <cell r="E137" t="e">
            <v>#N/A</v>
          </cell>
        </row>
        <row r="138">
          <cell r="E138" t="e">
            <v>#N/A</v>
          </cell>
        </row>
        <row r="139">
          <cell r="E139" t="e">
            <v>#N/A</v>
          </cell>
        </row>
        <row r="140">
          <cell r="E140" t="e">
            <v>#N/A</v>
          </cell>
        </row>
        <row r="141">
          <cell r="E141" t="e">
            <v>#N/A</v>
          </cell>
        </row>
        <row r="142">
          <cell r="E142" t="e">
            <v>#N/A</v>
          </cell>
        </row>
        <row r="143">
          <cell r="E143" t="e">
            <v>#N/A</v>
          </cell>
        </row>
        <row r="144">
          <cell r="E144" t="e">
            <v>#N/A</v>
          </cell>
        </row>
        <row r="145">
          <cell r="E145" t="e">
            <v>#N/A</v>
          </cell>
        </row>
        <row r="146">
          <cell r="E146" t="e">
            <v>#N/A</v>
          </cell>
        </row>
        <row r="147">
          <cell r="E147" t="e">
            <v>#N/A</v>
          </cell>
        </row>
        <row r="148">
          <cell r="E148" t="e">
            <v>#N/A</v>
          </cell>
        </row>
        <row r="149">
          <cell r="E149" t="e">
            <v>#N/A</v>
          </cell>
        </row>
        <row r="150">
          <cell r="E150" t="e">
            <v>#N/A</v>
          </cell>
        </row>
        <row r="151">
          <cell r="E151" t="e">
            <v>#N/A</v>
          </cell>
        </row>
        <row r="152">
          <cell r="E152" t="e">
            <v>#N/A</v>
          </cell>
        </row>
        <row r="153">
          <cell r="E153" t="e">
            <v>#N/A</v>
          </cell>
        </row>
        <row r="154">
          <cell r="E154" t="e">
            <v>#N/A</v>
          </cell>
        </row>
        <row r="155">
          <cell r="E155" t="e">
            <v>#N/A</v>
          </cell>
        </row>
        <row r="156">
          <cell r="E156" t="e">
            <v>#N/A</v>
          </cell>
        </row>
        <row r="157">
          <cell r="E157" t="e">
            <v>#N/A</v>
          </cell>
        </row>
        <row r="158">
          <cell r="E158" t="e">
            <v>#N/A</v>
          </cell>
        </row>
        <row r="159">
          <cell r="E159" t="e">
            <v>#N/A</v>
          </cell>
        </row>
        <row r="160">
          <cell r="E160" t="e">
            <v>#N/A</v>
          </cell>
        </row>
        <row r="161">
          <cell r="E161" t="e">
            <v>#N/A</v>
          </cell>
        </row>
        <row r="162">
          <cell r="E162" t="e">
            <v>#N/A</v>
          </cell>
        </row>
        <row r="163">
          <cell r="E163" t="e">
            <v>#N/A</v>
          </cell>
        </row>
        <row r="164">
          <cell r="E164" t="e">
            <v>#N/A</v>
          </cell>
        </row>
        <row r="165">
          <cell r="E165" t="e">
            <v>#N/A</v>
          </cell>
        </row>
        <row r="166">
          <cell r="E166" t="e">
            <v>#N/A</v>
          </cell>
        </row>
        <row r="167">
          <cell r="E167" t="e">
            <v>#N/A</v>
          </cell>
        </row>
        <row r="168">
          <cell r="E168" t="e">
            <v>#N/A</v>
          </cell>
        </row>
        <row r="169">
          <cell r="E169" t="e">
            <v>#N/A</v>
          </cell>
        </row>
        <row r="170">
          <cell r="E170" t="e">
            <v>#N/A</v>
          </cell>
        </row>
        <row r="171">
          <cell r="E171" t="e">
            <v>#N/A</v>
          </cell>
        </row>
        <row r="172">
          <cell r="E172" t="e">
            <v>#N/A</v>
          </cell>
        </row>
        <row r="173">
          <cell r="E173" t="e">
            <v>#N/A</v>
          </cell>
        </row>
        <row r="174">
          <cell r="E174" t="e">
            <v>#N/A</v>
          </cell>
        </row>
        <row r="175">
          <cell r="E175" t="e">
            <v>#N/A</v>
          </cell>
        </row>
        <row r="176">
          <cell r="E176" t="e">
            <v>#N/A</v>
          </cell>
        </row>
        <row r="177">
          <cell r="E177" t="e">
            <v>#N/A</v>
          </cell>
        </row>
        <row r="178">
          <cell r="E178" t="e">
            <v>#N/A</v>
          </cell>
        </row>
        <row r="179">
          <cell r="E179" t="e">
            <v>#N/A</v>
          </cell>
        </row>
        <row r="180">
          <cell r="E180" t="e">
            <v>#N/A</v>
          </cell>
        </row>
        <row r="181">
          <cell r="E181" t="e">
            <v>#N/A</v>
          </cell>
        </row>
        <row r="182">
          <cell r="E182" t="e">
            <v>#N/A</v>
          </cell>
        </row>
        <row r="183">
          <cell r="E183" t="e">
            <v>#N/A</v>
          </cell>
        </row>
        <row r="184">
          <cell r="E184" t="e">
            <v>#N/A</v>
          </cell>
        </row>
        <row r="185">
          <cell r="E185" t="e">
            <v>#N/A</v>
          </cell>
        </row>
        <row r="186">
          <cell r="E186" t="e">
            <v>#N/A</v>
          </cell>
        </row>
        <row r="187">
          <cell r="E187" t="e">
            <v>#N/A</v>
          </cell>
        </row>
        <row r="188">
          <cell r="E188" t="e">
            <v>#N/A</v>
          </cell>
        </row>
        <row r="189">
          <cell r="E189" t="e">
            <v>#N/A</v>
          </cell>
        </row>
        <row r="190">
          <cell r="E190" t="e">
            <v>#N/A</v>
          </cell>
        </row>
        <row r="191">
          <cell r="E191" t="e">
            <v>#N/A</v>
          </cell>
        </row>
        <row r="192">
          <cell r="E192" t="e">
            <v>#N/A</v>
          </cell>
        </row>
        <row r="193">
          <cell r="E193" t="e">
            <v>#N/A</v>
          </cell>
        </row>
        <row r="194">
          <cell r="E194" t="e">
            <v>#N/A</v>
          </cell>
        </row>
        <row r="195">
          <cell r="E195" t="e">
            <v>#N/A</v>
          </cell>
        </row>
        <row r="196">
          <cell r="E196" t="e">
            <v>#N/A</v>
          </cell>
        </row>
        <row r="197">
          <cell r="E197" t="e">
            <v>#N/A</v>
          </cell>
        </row>
        <row r="198">
          <cell r="E198" t="e">
            <v>#N/A</v>
          </cell>
        </row>
        <row r="199">
          <cell r="E199" t="e">
            <v>#N/A</v>
          </cell>
        </row>
        <row r="200">
          <cell r="E200" t="e">
            <v>#N/A</v>
          </cell>
        </row>
        <row r="201">
          <cell r="E201" t="e">
            <v>#N/A</v>
          </cell>
        </row>
        <row r="202">
          <cell r="E202" t="e">
            <v>#N/A</v>
          </cell>
        </row>
        <row r="203">
          <cell r="E203" t="e">
            <v>#N/A</v>
          </cell>
        </row>
        <row r="204">
          <cell r="E204" t="e">
            <v>#N/A</v>
          </cell>
        </row>
        <row r="205">
          <cell r="E205" t="e">
            <v>#N/A</v>
          </cell>
        </row>
        <row r="206">
          <cell r="E206" t="e">
            <v>#N/A</v>
          </cell>
        </row>
        <row r="207">
          <cell r="E207" t="e">
            <v>#N/A</v>
          </cell>
        </row>
        <row r="208">
          <cell r="E208" t="e">
            <v>#N/A</v>
          </cell>
        </row>
        <row r="209">
          <cell r="E209" t="e">
            <v>#N/A</v>
          </cell>
        </row>
        <row r="210">
          <cell r="E210" t="e">
            <v>#N/A</v>
          </cell>
        </row>
        <row r="211">
          <cell r="E211" t="e">
            <v>#N/A</v>
          </cell>
        </row>
        <row r="212">
          <cell r="E212" t="e">
            <v>#N/A</v>
          </cell>
        </row>
        <row r="213">
          <cell r="E213" t="e">
            <v>#N/A</v>
          </cell>
        </row>
        <row r="214">
          <cell r="E214" t="e">
            <v>#N/A</v>
          </cell>
        </row>
        <row r="215">
          <cell r="E215" t="e">
            <v>#N/A</v>
          </cell>
        </row>
        <row r="216">
          <cell r="E216" t="e">
            <v>#N/A</v>
          </cell>
        </row>
        <row r="217">
          <cell r="E217" t="e">
            <v>#N/A</v>
          </cell>
        </row>
        <row r="218">
          <cell r="E218" t="e">
            <v>#N/A</v>
          </cell>
        </row>
        <row r="219">
          <cell r="E219" t="e">
            <v>#N/A</v>
          </cell>
        </row>
        <row r="220">
          <cell r="E220" t="e">
            <v>#N/A</v>
          </cell>
        </row>
        <row r="221">
          <cell r="E221" t="e">
            <v>#N/A</v>
          </cell>
        </row>
        <row r="222">
          <cell r="E222" t="e">
            <v>#N/A</v>
          </cell>
        </row>
        <row r="223">
          <cell r="E223" t="e">
            <v>#N/A</v>
          </cell>
        </row>
        <row r="224">
          <cell r="E224" t="e">
            <v>#N/A</v>
          </cell>
        </row>
        <row r="225">
          <cell r="E225" t="e">
            <v>#N/A</v>
          </cell>
        </row>
        <row r="226">
          <cell r="E226" t="e">
            <v>#N/A</v>
          </cell>
        </row>
        <row r="227">
          <cell r="E227" t="e">
            <v>#N/A</v>
          </cell>
        </row>
        <row r="228">
          <cell r="E228" t="e">
            <v>#N/A</v>
          </cell>
        </row>
        <row r="229">
          <cell r="E229" t="e">
            <v>#N/A</v>
          </cell>
        </row>
        <row r="230">
          <cell r="E230" t="e">
            <v>#N/A</v>
          </cell>
        </row>
        <row r="231">
          <cell r="E231" t="e">
            <v>#N/A</v>
          </cell>
        </row>
        <row r="232">
          <cell r="E232" t="e">
            <v>#N/A</v>
          </cell>
        </row>
        <row r="233">
          <cell r="E233" t="e">
            <v>#N/A</v>
          </cell>
        </row>
        <row r="234">
          <cell r="E234" t="e">
            <v>#N/A</v>
          </cell>
        </row>
        <row r="235">
          <cell r="E235" t="e">
            <v>#N/A</v>
          </cell>
        </row>
        <row r="236">
          <cell r="E236" t="e">
            <v>#N/A</v>
          </cell>
        </row>
        <row r="237">
          <cell r="E237" t="e">
            <v>#N/A</v>
          </cell>
        </row>
        <row r="238">
          <cell r="E238" t="e">
            <v>#N/A</v>
          </cell>
        </row>
        <row r="239">
          <cell r="E239" t="e">
            <v>#N/A</v>
          </cell>
        </row>
        <row r="240">
          <cell r="E240" t="e">
            <v>#N/A</v>
          </cell>
        </row>
        <row r="241">
          <cell r="E241" t="e">
            <v>#N/A</v>
          </cell>
        </row>
        <row r="242">
          <cell r="E242" t="e">
            <v>#N/A</v>
          </cell>
        </row>
        <row r="243">
          <cell r="E243" t="e">
            <v>#N/A</v>
          </cell>
        </row>
        <row r="244">
          <cell r="E244" t="e">
            <v>#N/A</v>
          </cell>
        </row>
        <row r="245">
          <cell r="E245" t="e">
            <v>#N/A</v>
          </cell>
        </row>
        <row r="246">
          <cell r="E246" t="e">
            <v>#N/A</v>
          </cell>
        </row>
        <row r="247">
          <cell r="E247" t="e">
            <v>#N/A</v>
          </cell>
        </row>
        <row r="248">
          <cell r="E248" t="e">
            <v>#N/A</v>
          </cell>
        </row>
        <row r="249">
          <cell r="E249" t="e">
            <v>#N/A</v>
          </cell>
        </row>
        <row r="250">
          <cell r="E250" t="e">
            <v>#N/A</v>
          </cell>
        </row>
        <row r="251">
          <cell r="E251" t="e">
            <v>#N/A</v>
          </cell>
        </row>
        <row r="252">
          <cell r="E252" t="e">
            <v>#N/A</v>
          </cell>
        </row>
        <row r="253">
          <cell r="E253" t="e">
            <v>#N/A</v>
          </cell>
        </row>
        <row r="254">
          <cell r="E254" t="e">
            <v>#N/A</v>
          </cell>
        </row>
        <row r="255">
          <cell r="E255" t="e">
            <v>#N/A</v>
          </cell>
        </row>
        <row r="256">
          <cell r="E256" t="e">
            <v>#N/A</v>
          </cell>
        </row>
        <row r="257">
          <cell r="E257" t="e">
            <v>#N/A</v>
          </cell>
        </row>
        <row r="258">
          <cell r="E258" t="e">
            <v>#N/A</v>
          </cell>
        </row>
        <row r="259">
          <cell r="E259" t="e">
            <v>#N/A</v>
          </cell>
        </row>
        <row r="260">
          <cell r="E260" t="e">
            <v>#N/A</v>
          </cell>
        </row>
        <row r="261">
          <cell r="E261" t="e">
            <v>#N/A</v>
          </cell>
        </row>
        <row r="262">
          <cell r="E262" t="e">
            <v>#N/A</v>
          </cell>
        </row>
        <row r="263">
          <cell r="E263" t="e">
            <v>#N/A</v>
          </cell>
        </row>
        <row r="264">
          <cell r="E264" t="e">
            <v>#N/A</v>
          </cell>
        </row>
        <row r="265">
          <cell r="E265" t="e">
            <v>#N/A</v>
          </cell>
        </row>
        <row r="266">
          <cell r="E266" t="e">
            <v>#N/A</v>
          </cell>
        </row>
        <row r="267">
          <cell r="E267" t="e">
            <v>#N/A</v>
          </cell>
        </row>
        <row r="268">
          <cell r="E268" t="e">
            <v>#N/A</v>
          </cell>
        </row>
        <row r="269">
          <cell r="E269" t="e">
            <v>#N/A</v>
          </cell>
        </row>
        <row r="270">
          <cell r="E270" t="e">
            <v>#N/A</v>
          </cell>
        </row>
        <row r="271">
          <cell r="E271" t="e">
            <v>#N/A</v>
          </cell>
        </row>
        <row r="272">
          <cell r="E272" t="e">
            <v>#N/A</v>
          </cell>
        </row>
        <row r="273">
          <cell r="E273" t="e">
            <v>#N/A</v>
          </cell>
        </row>
        <row r="274">
          <cell r="E274" t="e">
            <v>#N/A</v>
          </cell>
        </row>
        <row r="275">
          <cell r="E275" t="e">
            <v>#N/A</v>
          </cell>
        </row>
        <row r="276">
          <cell r="E276" t="e">
            <v>#N/A</v>
          </cell>
        </row>
        <row r="277">
          <cell r="E277" t="e">
            <v>#N/A</v>
          </cell>
        </row>
        <row r="278">
          <cell r="E278" t="e">
            <v>#N/A</v>
          </cell>
        </row>
        <row r="279">
          <cell r="E279" t="e">
            <v>#N/A</v>
          </cell>
        </row>
        <row r="280">
          <cell r="E280" t="e">
            <v>#N/A</v>
          </cell>
        </row>
        <row r="281">
          <cell r="E281" t="e">
            <v>#N/A</v>
          </cell>
        </row>
        <row r="282">
          <cell r="E282" t="e">
            <v>#N/A</v>
          </cell>
        </row>
        <row r="283">
          <cell r="E283" t="e">
            <v>#N/A</v>
          </cell>
        </row>
        <row r="284">
          <cell r="E284" t="e">
            <v>#N/A</v>
          </cell>
        </row>
        <row r="285">
          <cell r="E285" t="e">
            <v>#N/A</v>
          </cell>
        </row>
        <row r="286">
          <cell r="E286" t="e">
            <v>#N/A</v>
          </cell>
        </row>
        <row r="287">
          <cell r="E287" t="e">
            <v>#N/A</v>
          </cell>
        </row>
        <row r="288">
          <cell r="E288" t="e">
            <v>#N/A</v>
          </cell>
        </row>
        <row r="289">
          <cell r="E289" t="e">
            <v>#N/A</v>
          </cell>
        </row>
        <row r="290">
          <cell r="E290" t="e">
            <v>#N/A</v>
          </cell>
        </row>
        <row r="291">
          <cell r="E291" t="e">
            <v>#N/A</v>
          </cell>
        </row>
        <row r="292">
          <cell r="E292" t="e">
            <v>#N/A</v>
          </cell>
        </row>
        <row r="293">
          <cell r="E293" t="e">
            <v>#N/A</v>
          </cell>
        </row>
        <row r="294">
          <cell r="E294" t="e">
            <v>#N/A</v>
          </cell>
        </row>
        <row r="295">
          <cell r="E295" t="e">
            <v>#N/A</v>
          </cell>
        </row>
        <row r="296">
          <cell r="E296" t="e">
            <v>#N/A</v>
          </cell>
        </row>
        <row r="297">
          <cell r="E297" t="e">
            <v>#N/A</v>
          </cell>
        </row>
        <row r="298">
          <cell r="E298" t="e">
            <v>#N/A</v>
          </cell>
        </row>
        <row r="299">
          <cell r="E299" t="e">
            <v>#N/A</v>
          </cell>
        </row>
        <row r="300">
          <cell r="E300" t="e">
            <v>#N/A</v>
          </cell>
        </row>
        <row r="301">
          <cell r="E301" t="e">
            <v>#N/A</v>
          </cell>
        </row>
        <row r="302">
          <cell r="E302" t="e">
            <v>#N/A</v>
          </cell>
        </row>
        <row r="303">
          <cell r="E303" t="e">
            <v>#N/A</v>
          </cell>
        </row>
        <row r="304">
          <cell r="E304" t="e">
            <v>#N/A</v>
          </cell>
        </row>
        <row r="305">
          <cell r="E305" t="e">
            <v>#N/A</v>
          </cell>
        </row>
        <row r="306">
          <cell r="E306" t="e">
            <v>#N/A</v>
          </cell>
        </row>
        <row r="307">
          <cell r="E307" t="e">
            <v>#N/A</v>
          </cell>
        </row>
        <row r="308">
          <cell r="E308" t="e">
            <v>#N/A</v>
          </cell>
        </row>
        <row r="309">
          <cell r="E309" t="e">
            <v>#N/A</v>
          </cell>
        </row>
        <row r="310">
          <cell r="E310" t="e">
            <v>#N/A</v>
          </cell>
        </row>
        <row r="311">
          <cell r="E311" t="e">
            <v>#N/A</v>
          </cell>
        </row>
        <row r="312">
          <cell r="E312" t="e">
            <v>#N/A</v>
          </cell>
        </row>
        <row r="313">
          <cell r="E313" t="e">
            <v>#N/A</v>
          </cell>
        </row>
        <row r="314">
          <cell r="E314" t="e">
            <v>#N/A</v>
          </cell>
        </row>
        <row r="315">
          <cell r="E315" t="e">
            <v>#N/A</v>
          </cell>
        </row>
        <row r="316">
          <cell r="E316" t="e">
            <v>#N/A</v>
          </cell>
        </row>
        <row r="317">
          <cell r="E317" t="e">
            <v>#N/A</v>
          </cell>
        </row>
        <row r="318">
          <cell r="E318" t="e">
            <v>#N/A</v>
          </cell>
        </row>
        <row r="319">
          <cell r="E319" t="e">
            <v>#N/A</v>
          </cell>
        </row>
        <row r="320">
          <cell r="E320" t="e">
            <v>#N/A</v>
          </cell>
        </row>
        <row r="321">
          <cell r="E321" t="e">
            <v>#N/A</v>
          </cell>
        </row>
        <row r="322">
          <cell r="E322" t="e">
            <v>#N/A</v>
          </cell>
        </row>
        <row r="323">
          <cell r="E323" t="e">
            <v>#N/A</v>
          </cell>
        </row>
        <row r="324">
          <cell r="E324" t="e">
            <v>#N/A</v>
          </cell>
        </row>
        <row r="325">
          <cell r="E325" t="e">
            <v>#N/A</v>
          </cell>
        </row>
        <row r="326">
          <cell r="E326" t="e">
            <v>#N/A</v>
          </cell>
        </row>
        <row r="327">
          <cell r="E327" t="e">
            <v>#N/A</v>
          </cell>
        </row>
        <row r="328">
          <cell r="E328" t="e">
            <v>#N/A</v>
          </cell>
        </row>
        <row r="329">
          <cell r="E329" t="e">
            <v>#N/A</v>
          </cell>
        </row>
        <row r="330">
          <cell r="E330" t="e">
            <v>#N/A</v>
          </cell>
        </row>
        <row r="331">
          <cell r="E331" t="e">
            <v>#N/A</v>
          </cell>
        </row>
        <row r="332">
          <cell r="E332" t="e">
            <v>#N/A</v>
          </cell>
        </row>
        <row r="333">
          <cell r="E333" t="e">
            <v>#N/A</v>
          </cell>
        </row>
        <row r="334">
          <cell r="E334" t="e">
            <v>#N/A</v>
          </cell>
        </row>
        <row r="335">
          <cell r="E335" t="e">
            <v>#N/A</v>
          </cell>
        </row>
        <row r="336">
          <cell r="E336" t="e">
            <v>#N/A</v>
          </cell>
        </row>
        <row r="337">
          <cell r="E337" t="e">
            <v>#N/A</v>
          </cell>
        </row>
        <row r="338">
          <cell r="E338" t="e">
            <v>#N/A</v>
          </cell>
        </row>
        <row r="339">
          <cell r="E339" t="e">
            <v>#N/A</v>
          </cell>
        </row>
        <row r="340">
          <cell r="E340" t="e">
            <v>#N/A</v>
          </cell>
        </row>
        <row r="341">
          <cell r="E341" t="e">
            <v>#N/A</v>
          </cell>
        </row>
        <row r="342">
          <cell r="E342" t="e">
            <v>#N/A</v>
          </cell>
        </row>
        <row r="343">
          <cell r="E343" t="e">
            <v>#N/A</v>
          </cell>
        </row>
        <row r="344">
          <cell r="E344" t="e">
            <v>#N/A</v>
          </cell>
        </row>
        <row r="345">
          <cell r="E345" t="e">
            <v>#N/A</v>
          </cell>
        </row>
        <row r="346">
          <cell r="E346" t="e">
            <v>#N/A</v>
          </cell>
        </row>
        <row r="347">
          <cell r="E347" t="e">
            <v>#N/A</v>
          </cell>
        </row>
        <row r="348">
          <cell r="E348" t="e">
            <v>#N/A</v>
          </cell>
        </row>
        <row r="349">
          <cell r="E349" t="e">
            <v>#N/A</v>
          </cell>
        </row>
        <row r="350">
          <cell r="E350" t="e">
            <v>#N/A</v>
          </cell>
        </row>
        <row r="351">
          <cell r="E351" t="e">
            <v>#N/A</v>
          </cell>
        </row>
        <row r="352">
          <cell r="E352" t="e">
            <v>#N/A</v>
          </cell>
        </row>
        <row r="353">
          <cell r="E353" t="e">
            <v>#N/A</v>
          </cell>
        </row>
        <row r="354">
          <cell r="E354" t="e">
            <v>#N/A</v>
          </cell>
        </row>
        <row r="355">
          <cell r="E355" t="e">
            <v>#N/A</v>
          </cell>
        </row>
        <row r="356">
          <cell r="E356" t="e">
            <v>#N/A</v>
          </cell>
        </row>
        <row r="357">
          <cell r="E357" t="e">
            <v>#N/A</v>
          </cell>
        </row>
        <row r="358">
          <cell r="E358" t="e">
            <v>#N/A</v>
          </cell>
        </row>
        <row r="359">
          <cell r="E359" t="e">
            <v>#N/A</v>
          </cell>
        </row>
        <row r="360">
          <cell r="E360" t="e">
            <v>#N/A</v>
          </cell>
        </row>
        <row r="361">
          <cell r="E361" t="e">
            <v>#N/A</v>
          </cell>
        </row>
        <row r="362">
          <cell r="E362" t="e">
            <v>#N/A</v>
          </cell>
        </row>
        <row r="363">
          <cell r="E363" t="e">
            <v>#N/A</v>
          </cell>
        </row>
        <row r="364">
          <cell r="E364" t="e">
            <v>#N/A</v>
          </cell>
        </row>
        <row r="365">
          <cell r="E365" t="e">
            <v>#N/A</v>
          </cell>
        </row>
        <row r="366">
          <cell r="E366" t="e">
            <v>#N/A</v>
          </cell>
        </row>
        <row r="367">
          <cell r="E367" t="e">
            <v>#N/A</v>
          </cell>
        </row>
        <row r="368">
          <cell r="E368" t="e">
            <v>#N/A</v>
          </cell>
        </row>
        <row r="369">
          <cell r="E369" t="e">
            <v>#N/A</v>
          </cell>
        </row>
        <row r="370">
          <cell r="E370" t="e">
            <v>#N/A</v>
          </cell>
        </row>
        <row r="371">
          <cell r="E371" t="e">
            <v>#N/A</v>
          </cell>
        </row>
        <row r="372">
          <cell r="E372" t="e">
            <v>#N/A</v>
          </cell>
        </row>
        <row r="373">
          <cell r="E373" t="e">
            <v>#N/A</v>
          </cell>
        </row>
        <row r="374">
          <cell r="E374" t="e">
            <v>#N/A</v>
          </cell>
        </row>
        <row r="375">
          <cell r="E375" t="e">
            <v>#N/A</v>
          </cell>
        </row>
        <row r="376">
          <cell r="E376" t="e">
            <v>#N/A</v>
          </cell>
        </row>
        <row r="377">
          <cell r="E377" t="e">
            <v>#N/A</v>
          </cell>
        </row>
        <row r="378">
          <cell r="E378" t="e">
            <v>#N/A</v>
          </cell>
        </row>
        <row r="379">
          <cell r="E379" t="e">
            <v>#N/A</v>
          </cell>
        </row>
        <row r="380">
          <cell r="E380" t="e">
            <v>#N/A</v>
          </cell>
        </row>
        <row r="381">
          <cell r="E381" t="e">
            <v>#N/A</v>
          </cell>
        </row>
        <row r="382">
          <cell r="E382" t="e">
            <v>#N/A</v>
          </cell>
        </row>
        <row r="383">
          <cell r="E383" t="e">
            <v>#N/A</v>
          </cell>
        </row>
        <row r="384">
          <cell r="E384" t="e">
            <v>#N/A</v>
          </cell>
        </row>
        <row r="385">
          <cell r="E385" t="e">
            <v>#N/A</v>
          </cell>
        </row>
        <row r="386">
          <cell r="E386" t="e">
            <v>#N/A</v>
          </cell>
        </row>
        <row r="387">
          <cell r="E387" t="e">
            <v>#N/A</v>
          </cell>
        </row>
        <row r="388">
          <cell r="E388" t="e">
            <v>#N/A</v>
          </cell>
        </row>
        <row r="389">
          <cell r="E389" t="e">
            <v>#N/A</v>
          </cell>
        </row>
        <row r="390">
          <cell r="E390" t="e">
            <v>#N/A</v>
          </cell>
        </row>
        <row r="391">
          <cell r="E391" t="e">
            <v>#N/A</v>
          </cell>
        </row>
        <row r="392">
          <cell r="E392" t="e">
            <v>#N/A</v>
          </cell>
        </row>
        <row r="393">
          <cell r="E393" t="e">
            <v>#N/A</v>
          </cell>
        </row>
        <row r="394">
          <cell r="E394" t="e">
            <v>#N/A</v>
          </cell>
        </row>
        <row r="395">
          <cell r="E395" t="e">
            <v>#N/A</v>
          </cell>
        </row>
        <row r="396">
          <cell r="E396" t="e">
            <v>#N/A</v>
          </cell>
        </row>
        <row r="397">
          <cell r="E397" t="e">
            <v>#N/A</v>
          </cell>
        </row>
        <row r="398">
          <cell r="E398" t="e">
            <v>#N/A</v>
          </cell>
        </row>
        <row r="399">
          <cell r="E399" t="e">
            <v>#N/A</v>
          </cell>
        </row>
        <row r="400">
          <cell r="E400" t="e">
            <v>#N/A</v>
          </cell>
        </row>
        <row r="401">
          <cell r="E401" t="e">
            <v>#N/A</v>
          </cell>
        </row>
        <row r="402">
          <cell r="E402" t="e">
            <v>#N/A</v>
          </cell>
        </row>
        <row r="403">
          <cell r="E403" t="e">
            <v>#N/A</v>
          </cell>
        </row>
        <row r="404">
          <cell r="E404" t="e">
            <v>#N/A</v>
          </cell>
        </row>
        <row r="405">
          <cell r="E405" t="e">
            <v>#N/A</v>
          </cell>
        </row>
        <row r="406">
          <cell r="E406" t="e">
            <v>#N/A</v>
          </cell>
        </row>
        <row r="407">
          <cell r="E407" t="e">
            <v>#N/A</v>
          </cell>
        </row>
        <row r="408">
          <cell r="E408" t="e">
            <v>#N/A</v>
          </cell>
        </row>
        <row r="409">
          <cell r="E409" t="e">
            <v>#N/A</v>
          </cell>
        </row>
        <row r="410">
          <cell r="E410" t="e">
            <v>#N/A</v>
          </cell>
        </row>
        <row r="411">
          <cell r="E411" t="e">
            <v>#N/A</v>
          </cell>
        </row>
        <row r="412">
          <cell r="E412" t="e">
            <v>#N/A</v>
          </cell>
        </row>
        <row r="413">
          <cell r="E413" t="e">
            <v>#N/A</v>
          </cell>
        </row>
        <row r="414">
          <cell r="E414" t="e">
            <v>#N/A</v>
          </cell>
        </row>
        <row r="415">
          <cell r="E415" t="e">
            <v>#N/A</v>
          </cell>
        </row>
        <row r="416">
          <cell r="E416" t="e">
            <v>#N/A</v>
          </cell>
        </row>
        <row r="417">
          <cell r="E417" t="e">
            <v>#N/A</v>
          </cell>
        </row>
        <row r="418">
          <cell r="E418" t="e">
            <v>#N/A</v>
          </cell>
        </row>
        <row r="419">
          <cell r="E419" t="e">
            <v>#N/A</v>
          </cell>
        </row>
        <row r="420">
          <cell r="E420" t="e">
            <v>#N/A</v>
          </cell>
        </row>
        <row r="421">
          <cell r="E421" t="e">
            <v>#N/A</v>
          </cell>
        </row>
        <row r="422">
          <cell r="E422" t="e">
            <v>#N/A</v>
          </cell>
        </row>
        <row r="423">
          <cell r="E423" t="e">
            <v>#N/A</v>
          </cell>
        </row>
        <row r="424">
          <cell r="E424" t="e">
            <v>#N/A</v>
          </cell>
        </row>
        <row r="425">
          <cell r="E425" t="e">
            <v>#N/A</v>
          </cell>
        </row>
        <row r="426">
          <cell r="E426" t="e">
            <v>#N/A</v>
          </cell>
        </row>
        <row r="427">
          <cell r="E427" t="e">
            <v>#N/A</v>
          </cell>
        </row>
        <row r="428">
          <cell r="E428" t="e">
            <v>#N/A</v>
          </cell>
        </row>
        <row r="429">
          <cell r="E429" t="e">
            <v>#N/A</v>
          </cell>
        </row>
        <row r="430">
          <cell r="E430" t="e">
            <v>#N/A</v>
          </cell>
        </row>
        <row r="431">
          <cell r="E431" t="e">
            <v>#N/A</v>
          </cell>
        </row>
        <row r="432">
          <cell r="E432" t="e">
            <v>#N/A</v>
          </cell>
        </row>
        <row r="433">
          <cell r="E433" t="e">
            <v>#N/A</v>
          </cell>
        </row>
        <row r="434">
          <cell r="E434" t="e">
            <v>#N/A</v>
          </cell>
        </row>
        <row r="435">
          <cell r="E435" t="e">
            <v>#N/A</v>
          </cell>
        </row>
        <row r="436">
          <cell r="E436" t="e">
            <v>#N/A</v>
          </cell>
        </row>
        <row r="437">
          <cell r="E437" t="e">
            <v>#N/A</v>
          </cell>
        </row>
        <row r="438">
          <cell r="E438" t="e">
            <v>#N/A</v>
          </cell>
        </row>
        <row r="439">
          <cell r="E439" t="e">
            <v>#N/A</v>
          </cell>
        </row>
        <row r="440">
          <cell r="E440" t="e">
            <v>#N/A</v>
          </cell>
        </row>
        <row r="441">
          <cell r="E441" t="e">
            <v>#N/A</v>
          </cell>
        </row>
        <row r="442">
          <cell r="E442" t="e">
            <v>#N/A</v>
          </cell>
        </row>
        <row r="443">
          <cell r="E443" t="e">
            <v>#N/A</v>
          </cell>
        </row>
        <row r="444">
          <cell r="E444" t="e">
            <v>#N/A</v>
          </cell>
        </row>
        <row r="445">
          <cell r="E445" t="e">
            <v>#N/A</v>
          </cell>
        </row>
        <row r="446">
          <cell r="E446" t="e">
            <v>#N/A</v>
          </cell>
        </row>
        <row r="447">
          <cell r="E447" t="e">
            <v>#N/A</v>
          </cell>
        </row>
        <row r="448">
          <cell r="E448" t="e">
            <v>#N/A</v>
          </cell>
        </row>
        <row r="449">
          <cell r="E449" t="e">
            <v>#N/A</v>
          </cell>
        </row>
        <row r="450">
          <cell r="E450" t="e">
            <v>#N/A</v>
          </cell>
        </row>
        <row r="451">
          <cell r="E451" t="e">
            <v>#N/A</v>
          </cell>
        </row>
        <row r="452">
          <cell r="E452" t="e">
            <v>#N/A</v>
          </cell>
        </row>
        <row r="453">
          <cell r="E453" t="e">
            <v>#N/A</v>
          </cell>
        </row>
        <row r="454">
          <cell r="E454" t="e">
            <v>#N/A</v>
          </cell>
        </row>
        <row r="455">
          <cell r="E455" t="e">
            <v>#N/A</v>
          </cell>
        </row>
        <row r="456">
          <cell r="E456" t="e">
            <v>#N/A</v>
          </cell>
        </row>
        <row r="457">
          <cell r="E457" t="e">
            <v>#N/A</v>
          </cell>
        </row>
        <row r="458">
          <cell r="E458" t="e">
            <v>#N/A</v>
          </cell>
        </row>
        <row r="459">
          <cell r="E459" t="e">
            <v>#N/A</v>
          </cell>
        </row>
        <row r="460">
          <cell r="E460" t="e">
            <v>#N/A</v>
          </cell>
        </row>
        <row r="461">
          <cell r="E461" t="e">
            <v>#N/A</v>
          </cell>
        </row>
        <row r="462">
          <cell r="E462" t="e">
            <v>#N/A</v>
          </cell>
        </row>
        <row r="463">
          <cell r="E463" t="e">
            <v>#N/A</v>
          </cell>
        </row>
        <row r="464">
          <cell r="E464" t="e">
            <v>#N/A</v>
          </cell>
        </row>
        <row r="465">
          <cell r="E465" t="e">
            <v>#N/A</v>
          </cell>
        </row>
        <row r="466">
          <cell r="E466" t="e">
            <v>#N/A</v>
          </cell>
        </row>
        <row r="467">
          <cell r="E467" t="e">
            <v>#N/A</v>
          </cell>
        </row>
        <row r="468">
          <cell r="E468" t="e">
            <v>#N/A</v>
          </cell>
        </row>
        <row r="469">
          <cell r="E469" t="e">
            <v>#N/A</v>
          </cell>
        </row>
        <row r="470">
          <cell r="E470" t="e">
            <v>#N/A</v>
          </cell>
        </row>
        <row r="471">
          <cell r="E471" t="e">
            <v>#N/A</v>
          </cell>
        </row>
        <row r="472">
          <cell r="E472" t="e">
            <v>#N/A</v>
          </cell>
        </row>
        <row r="473">
          <cell r="E473" t="e">
            <v>#N/A</v>
          </cell>
        </row>
        <row r="474">
          <cell r="E474" t="e">
            <v>#N/A</v>
          </cell>
        </row>
        <row r="475">
          <cell r="E475" t="e">
            <v>#N/A</v>
          </cell>
        </row>
        <row r="476">
          <cell r="E476" t="e">
            <v>#N/A</v>
          </cell>
        </row>
        <row r="477">
          <cell r="E477" t="e">
            <v>#N/A</v>
          </cell>
        </row>
        <row r="478">
          <cell r="E478" t="e">
            <v>#N/A</v>
          </cell>
        </row>
        <row r="479">
          <cell r="E479" t="e">
            <v>#N/A</v>
          </cell>
        </row>
        <row r="480">
          <cell r="E480" t="e">
            <v>#N/A</v>
          </cell>
        </row>
        <row r="481">
          <cell r="E481" t="e">
            <v>#N/A</v>
          </cell>
        </row>
        <row r="482">
          <cell r="E482" t="e">
            <v>#N/A</v>
          </cell>
        </row>
        <row r="483">
          <cell r="E483" t="e">
            <v>#N/A</v>
          </cell>
        </row>
        <row r="484">
          <cell r="E484" t="e">
            <v>#N/A</v>
          </cell>
        </row>
        <row r="485">
          <cell r="E485" t="e">
            <v>#N/A</v>
          </cell>
        </row>
        <row r="486">
          <cell r="E486" t="e">
            <v>#N/A</v>
          </cell>
        </row>
        <row r="487">
          <cell r="E487" t="e">
            <v>#N/A</v>
          </cell>
        </row>
        <row r="488">
          <cell r="E488" t="e">
            <v>#N/A</v>
          </cell>
        </row>
        <row r="489">
          <cell r="E489" t="e">
            <v>#N/A</v>
          </cell>
        </row>
        <row r="490">
          <cell r="E490" t="e">
            <v>#N/A</v>
          </cell>
        </row>
        <row r="491">
          <cell r="E491" t="e">
            <v>#N/A</v>
          </cell>
        </row>
        <row r="492">
          <cell r="E492" t="e">
            <v>#N/A</v>
          </cell>
        </row>
        <row r="493">
          <cell r="E493" t="e">
            <v>#N/A</v>
          </cell>
        </row>
        <row r="494">
          <cell r="E494" t="e">
            <v>#N/A</v>
          </cell>
        </row>
        <row r="495">
          <cell r="E495" t="e">
            <v>#N/A</v>
          </cell>
        </row>
        <row r="496">
          <cell r="E496" t="e">
            <v>#N/A</v>
          </cell>
        </row>
        <row r="497">
          <cell r="E497" t="e">
            <v>#N/A</v>
          </cell>
        </row>
        <row r="498">
          <cell r="E498" t="e">
            <v>#N/A</v>
          </cell>
        </row>
        <row r="499">
          <cell r="E499" t="e">
            <v>#N/A</v>
          </cell>
        </row>
        <row r="500">
          <cell r="E500" t="e">
            <v>#N/A</v>
          </cell>
        </row>
        <row r="501">
          <cell r="E501" t="e">
            <v>#N/A</v>
          </cell>
        </row>
        <row r="502">
          <cell r="E502" t="e">
            <v>#N/A</v>
          </cell>
        </row>
        <row r="503">
          <cell r="E503" t="e">
            <v>#N/A</v>
          </cell>
        </row>
        <row r="504">
          <cell r="E504" t="e">
            <v>#N/A</v>
          </cell>
        </row>
        <row r="505">
          <cell r="E505" t="e">
            <v>#N/A</v>
          </cell>
        </row>
        <row r="506">
          <cell r="E506" t="e">
            <v>#N/A</v>
          </cell>
        </row>
        <row r="507">
          <cell r="E507" t="e">
            <v>#N/A</v>
          </cell>
        </row>
        <row r="508">
          <cell r="E508" t="e">
            <v>#N/A</v>
          </cell>
        </row>
        <row r="509">
          <cell r="E509" t="e">
            <v>#N/A</v>
          </cell>
        </row>
        <row r="510">
          <cell r="E510" t="e">
            <v>#N/A</v>
          </cell>
        </row>
        <row r="511">
          <cell r="E511" t="e">
            <v>#N/A</v>
          </cell>
        </row>
        <row r="512">
          <cell r="E512" t="e">
            <v>#N/A</v>
          </cell>
        </row>
        <row r="513">
          <cell r="E513" t="e">
            <v>#N/A</v>
          </cell>
        </row>
        <row r="514">
          <cell r="E514" t="e">
            <v>#N/A</v>
          </cell>
        </row>
        <row r="515">
          <cell r="E515" t="e">
            <v>#N/A</v>
          </cell>
        </row>
        <row r="516">
          <cell r="E516" t="e">
            <v>#N/A</v>
          </cell>
        </row>
        <row r="517">
          <cell r="E517" t="e">
            <v>#N/A</v>
          </cell>
        </row>
        <row r="518">
          <cell r="E518" t="e">
            <v>#N/A</v>
          </cell>
        </row>
        <row r="519">
          <cell r="E519" t="e">
            <v>#N/A</v>
          </cell>
        </row>
        <row r="520">
          <cell r="E520" t="e">
            <v>#N/A</v>
          </cell>
        </row>
        <row r="521">
          <cell r="E521" t="e">
            <v>#N/A</v>
          </cell>
        </row>
        <row r="522">
          <cell r="E522" t="e">
            <v>#N/A</v>
          </cell>
        </row>
        <row r="523">
          <cell r="E523" t="e">
            <v>#N/A</v>
          </cell>
        </row>
        <row r="524">
          <cell r="E524" t="e">
            <v>#N/A</v>
          </cell>
        </row>
        <row r="525">
          <cell r="E525" t="e">
            <v>#N/A</v>
          </cell>
        </row>
        <row r="526">
          <cell r="E526" t="e">
            <v>#N/A</v>
          </cell>
        </row>
        <row r="527">
          <cell r="E527" t="e">
            <v>#N/A</v>
          </cell>
        </row>
        <row r="528">
          <cell r="E528" t="e">
            <v>#N/A</v>
          </cell>
        </row>
        <row r="529">
          <cell r="E529" t="e">
            <v>#N/A</v>
          </cell>
        </row>
        <row r="530">
          <cell r="E530" t="e">
            <v>#N/A</v>
          </cell>
        </row>
        <row r="531">
          <cell r="E531" t="e">
            <v>#N/A</v>
          </cell>
        </row>
        <row r="532">
          <cell r="E532" t="e">
            <v>#N/A</v>
          </cell>
        </row>
        <row r="533">
          <cell r="E533" t="e">
            <v>#N/A</v>
          </cell>
        </row>
        <row r="534">
          <cell r="E534" t="e">
            <v>#N/A</v>
          </cell>
        </row>
        <row r="535">
          <cell r="E535" t="e">
            <v>#N/A</v>
          </cell>
        </row>
        <row r="536">
          <cell r="E536" t="e">
            <v>#N/A</v>
          </cell>
        </row>
        <row r="537">
          <cell r="E537" t="e">
            <v>#N/A</v>
          </cell>
        </row>
        <row r="538">
          <cell r="E538" t="e">
            <v>#N/A</v>
          </cell>
        </row>
        <row r="539">
          <cell r="E539" t="e">
            <v>#N/A</v>
          </cell>
        </row>
        <row r="540">
          <cell r="E540" t="e">
            <v>#N/A</v>
          </cell>
        </row>
        <row r="541">
          <cell r="E541" t="e">
            <v>#N/A</v>
          </cell>
        </row>
        <row r="542">
          <cell r="E542" t="e">
            <v>#N/A</v>
          </cell>
        </row>
        <row r="543">
          <cell r="E543" t="e">
            <v>#N/A</v>
          </cell>
        </row>
        <row r="544">
          <cell r="E544" t="e">
            <v>#N/A</v>
          </cell>
        </row>
        <row r="545">
          <cell r="E545" t="e">
            <v>#N/A</v>
          </cell>
        </row>
        <row r="546">
          <cell r="E546" t="e">
            <v>#N/A</v>
          </cell>
        </row>
        <row r="547">
          <cell r="E547" t="e">
            <v>#N/A</v>
          </cell>
        </row>
        <row r="548">
          <cell r="E548" t="e">
            <v>#N/A</v>
          </cell>
        </row>
        <row r="549">
          <cell r="E549" t="e">
            <v>#N/A</v>
          </cell>
        </row>
        <row r="550">
          <cell r="E550" t="e">
            <v>#N/A</v>
          </cell>
        </row>
        <row r="551">
          <cell r="E551" t="e">
            <v>#N/A</v>
          </cell>
        </row>
        <row r="552">
          <cell r="E552" t="e">
            <v>#N/A</v>
          </cell>
        </row>
        <row r="553">
          <cell r="E553" t="e">
            <v>#N/A</v>
          </cell>
        </row>
        <row r="554">
          <cell r="E554" t="e">
            <v>#N/A</v>
          </cell>
        </row>
        <row r="555">
          <cell r="E555" t="e">
            <v>#N/A</v>
          </cell>
        </row>
        <row r="556">
          <cell r="E556" t="e">
            <v>#N/A</v>
          </cell>
        </row>
        <row r="557">
          <cell r="E557" t="e">
            <v>#N/A</v>
          </cell>
        </row>
        <row r="558">
          <cell r="E558" t="e">
            <v>#N/A</v>
          </cell>
        </row>
        <row r="559">
          <cell r="E559" t="e">
            <v>#N/A</v>
          </cell>
        </row>
        <row r="560">
          <cell r="E560" t="e">
            <v>#N/A</v>
          </cell>
        </row>
        <row r="561">
          <cell r="E561" t="e">
            <v>#N/A</v>
          </cell>
        </row>
        <row r="562">
          <cell r="E562" t="e">
            <v>#N/A</v>
          </cell>
        </row>
        <row r="563">
          <cell r="E563" t="e">
            <v>#N/A</v>
          </cell>
        </row>
        <row r="564">
          <cell r="E564" t="e">
            <v>#N/A</v>
          </cell>
        </row>
        <row r="565">
          <cell r="E565" t="e">
            <v>#N/A</v>
          </cell>
        </row>
        <row r="566">
          <cell r="E566" t="e">
            <v>#N/A</v>
          </cell>
        </row>
        <row r="567">
          <cell r="E567" t="e">
            <v>#N/A</v>
          </cell>
        </row>
        <row r="568">
          <cell r="E568" t="e">
            <v>#N/A</v>
          </cell>
        </row>
        <row r="569">
          <cell r="E569" t="e">
            <v>#N/A</v>
          </cell>
        </row>
        <row r="570">
          <cell r="E570" t="e">
            <v>#N/A</v>
          </cell>
        </row>
        <row r="571">
          <cell r="E571" t="e">
            <v>#N/A</v>
          </cell>
        </row>
        <row r="572">
          <cell r="E572" t="e">
            <v>#N/A</v>
          </cell>
        </row>
        <row r="573">
          <cell r="E573" t="e">
            <v>#N/A</v>
          </cell>
        </row>
        <row r="574">
          <cell r="E574" t="e">
            <v>#N/A</v>
          </cell>
        </row>
        <row r="575">
          <cell r="E575" t="e">
            <v>#N/A</v>
          </cell>
        </row>
        <row r="576">
          <cell r="E576" t="e">
            <v>#N/A</v>
          </cell>
        </row>
        <row r="577">
          <cell r="E577" t="e">
            <v>#N/A</v>
          </cell>
        </row>
        <row r="578">
          <cell r="E578" t="e">
            <v>#N/A</v>
          </cell>
        </row>
        <row r="579">
          <cell r="E579" t="e">
            <v>#N/A</v>
          </cell>
        </row>
        <row r="580">
          <cell r="E580" t="e">
            <v>#N/A</v>
          </cell>
        </row>
        <row r="581">
          <cell r="E581" t="e">
            <v>#N/A</v>
          </cell>
        </row>
        <row r="582">
          <cell r="E582" t="e">
            <v>#N/A</v>
          </cell>
        </row>
        <row r="583">
          <cell r="E583" t="e">
            <v>#N/A</v>
          </cell>
        </row>
        <row r="584">
          <cell r="E584" t="e">
            <v>#N/A</v>
          </cell>
        </row>
        <row r="585">
          <cell r="E585" t="e">
            <v>#N/A</v>
          </cell>
        </row>
        <row r="586">
          <cell r="E586" t="e">
            <v>#N/A</v>
          </cell>
        </row>
        <row r="587">
          <cell r="E587" t="e">
            <v>#N/A</v>
          </cell>
        </row>
        <row r="588">
          <cell r="E588" t="e">
            <v>#N/A</v>
          </cell>
        </row>
        <row r="589">
          <cell r="E589" t="e">
            <v>#N/A</v>
          </cell>
        </row>
        <row r="590">
          <cell r="E590" t="e">
            <v>#N/A</v>
          </cell>
        </row>
        <row r="591">
          <cell r="E591" t="e">
            <v>#N/A</v>
          </cell>
        </row>
        <row r="592">
          <cell r="E592" t="e">
            <v>#N/A</v>
          </cell>
        </row>
        <row r="593">
          <cell r="E593" t="e">
            <v>#N/A</v>
          </cell>
        </row>
        <row r="594">
          <cell r="E594" t="e">
            <v>#N/A</v>
          </cell>
        </row>
        <row r="595">
          <cell r="E595" t="e">
            <v>#N/A</v>
          </cell>
        </row>
        <row r="596">
          <cell r="E596" t="e">
            <v>#N/A</v>
          </cell>
        </row>
        <row r="597">
          <cell r="E597" t="e">
            <v>#N/A</v>
          </cell>
        </row>
        <row r="598">
          <cell r="E598" t="e">
            <v>#N/A</v>
          </cell>
        </row>
        <row r="599">
          <cell r="E599" t="e">
            <v>#N/A</v>
          </cell>
        </row>
        <row r="600">
          <cell r="E600" t="e">
            <v>#N/A</v>
          </cell>
        </row>
        <row r="601">
          <cell r="E601" t="e">
            <v>#N/A</v>
          </cell>
        </row>
        <row r="602">
          <cell r="E602" t="e">
            <v>#N/A</v>
          </cell>
        </row>
        <row r="603">
          <cell r="E603" t="e">
            <v>#N/A</v>
          </cell>
        </row>
        <row r="604">
          <cell r="E604" t="e">
            <v>#N/A</v>
          </cell>
        </row>
        <row r="605">
          <cell r="E605" t="e">
            <v>#N/A</v>
          </cell>
        </row>
        <row r="606">
          <cell r="E606" t="e">
            <v>#N/A</v>
          </cell>
        </row>
        <row r="607">
          <cell r="E607" t="e">
            <v>#N/A</v>
          </cell>
        </row>
        <row r="608">
          <cell r="E608" t="e">
            <v>#N/A</v>
          </cell>
        </row>
        <row r="609">
          <cell r="E609" t="e">
            <v>#N/A</v>
          </cell>
        </row>
        <row r="610">
          <cell r="E610" t="e">
            <v>#N/A</v>
          </cell>
        </row>
        <row r="611">
          <cell r="E611" t="e">
            <v>#N/A</v>
          </cell>
        </row>
        <row r="612">
          <cell r="E612" t="e">
            <v>#N/A</v>
          </cell>
        </row>
        <row r="613">
          <cell r="E613" t="e">
            <v>#N/A</v>
          </cell>
        </row>
        <row r="614">
          <cell r="E614" t="e">
            <v>#N/A</v>
          </cell>
        </row>
        <row r="615">
          <cell r="E615" t="e">
            <v>#N/A</v>
          </cell>
        </row>
        <row r="616">
          <cell r="E616" t="e">
            <v>#N/A</v>
          </cell>
        </row>
        <row r="617">
          <cell r="E617" t="e">
            <v>#N/A</v>
          </cell>
        </row>
        <row r="618">
          <cell r="E618" t="e">
            <v>#N/A</v>
          </cell>
        </row>
        <row r="619">
          <cell r="E619" t="e">
            <v>#N/A</v>
          </cell>
        </row>
        <row r="620">
          <cell r="E620" t="e">
            <v>#N/A</v>
          </cell>
        </row>
        <row r="621">
          <cell r="E621" t="e">
            <v>#N/A</v>
          </cell>
        </row>
        <row r="622">
          <cell r="E622" t="e">
            <v>#N/A</v>
          </cell>
        </row>
        <row r="623">
          <cell r="E623" t="e">
            <v>#N/A</v>
          </cell>
        </row>
        <row r="624">
          <cell r="E624" t="e">
            <v>#N/A</v>
          </cell>
        </row>
        <row r="625">
          <cell r="E625" t="e">
            <v>#N/A</v>
          </cell>
        </row>
        <row r="626">
          <cell r="E626" t="e">
            <v>#N/A</v>
          </cell>
        </row>
        <row r="627">
          <cell r="E627" t="e">
            <v>#N/A</v>
          </cell>
        </row>
        <row r="628">
          <cell r="E628" t="e">
            <v>#N/A</v>
          </cell>
        </row>
        <row r="629">
          <cell r="E629" t="e">
            <v>#N/A</v>
          </cell>
        </row>
        <row r="630">
          <cell r="E630" t="e">
            <v>#N/A</v>
          </cell>
        </row>
        <row r="631">
          <cell r="E631" t="e">
            <v>#N/A</v>
          </cell>
        </row>
        <row r="632">
          <cell r="E632" t="e">
            <v>#N/A</v>
          </cell>
        </row>
        <row r="633">
          <cell r="E633" t="e">
            <v>#N/A</v>
          </cell>
        </row>
        <row r="634">
          <cell r="E634" t="e">
            <v>#N/A</v>
          </cell>
        </row>
        <row r="635">
          <cell r="E635" t="e">
            <v>#N/A</v>
          </cell>
        </row>
        <row r="636">
          <cell r="E636" t="e">
            <v>#N/A</v>
          </cell>
        </row>
        <row r="637">
          <cell r="E637" t="e">
            <v>#N/A</v>
          </cell>
        </row>
        <row r="638">
          <cell r="E638" t="e">
            <v>#N/A</v>
          </cell>
        </row>
        <row r="639">
          <cell r="E639" t="e">
            <v>#N/A</v>
          </cell>
        </row>
        <row r="640">
          <cell r="E640" t="e">
            <v>#N/A</v>
          </cell>
        </row>
        <row r="641">
          <cell r="E641" t="e">
            <v>#N/A</v>
          </cell>
        </row>
        <row r="642">
          <cell r="E642" t="e">
            <v>#N/A</v>
          </cell>
        </row>
        <row r="643">
          <cell r="E643" t="e">
            <v>#N/A</v>
          </cell>
        </row>
        <row r="644">
          <cell r="E644" t="e">
            <v>#N/A</v>
          </cell>
        </row>
        <row r="645">
          <cell r="E645" t="e">
            <v>#N/A</v>
          </cell>
        </row>
        <row r="646">
          <cell r="E646" t="e">
            <v>#N/A</v>
          </cell>
        </row>
        <row r="647">
          <cell r="E647" t="e">
            <v>#N/A</v>
          </cell>
        </row>
        <row r="648">
          <cell r="E648" t="e">
            <v>#N/A</v>
          </cell>
        </row>
        <row r="649">
          <cell r="E649" t="e">
            <v>#N/A</v>
          </cell>
        </row>
        <row r="650">
          <cell r="E650" t="e">
            <v>#N/A</v>
          </cell>
        </row>
        <row r="651">
          <cell r="E651" t="e">
            <v>#N/A</v>
          </cell>
        </row>
        <row r="652">
          <cell r="E652" t="e">
            <v>#N/A</v>
          </cell>
        </row>
        <row r="653">
          <cell r="E653" t="e">
            <v>#N/A</v>
          </cell>
        </row>
        <row r="654">
          <cell r="E654" t="e">
            <v>#N/A</v>
          </cell>
        </row>
        <row r="655">
          <cell r="E655" t="e">
            <v>#N/A</v>
          </cell>
        </row>
        <row r="656">
          <cell r="E656" t="e">
            <v>#N/A</v>
          </cell>
        </row>
        <row r="657">
          <cell r="E657" t="e">
            <v>#N/A</v>
          </cell>
        </row>
        <row r="658">
          <cell r="E658" t="e">
            <v>#N/A</v>
          </cell>
        </row>
        <row r="659">
          <cell r="E659" t="e">
            <v>#N/A</v>
          </cell>
        </row>
        <row r="660">
          <cell r="E660" t="e">
            <v>#N/A</v>
          </cell>
        </row>
        <row r="661">
          <cell r="E661" t="e">
            <v>#N/A</v>
          </cell>
        </row>
        <row r="662">
          <cell r="E662" t="e">
            <v>#N/A</v>
          </cell>
        </row>
        <row r="663">
          <cell r="E663" t="e">
            <v>#N/A</v>
          </cell>
        </row>
        <row r="664">
          <cell r="E664" t="e">
            <v>#N/A</v>
          </cell>
        </row>
        <row r="665">
          <cell r="E665" t="e">
            <v>#N/A</v>
          </cell>
        </row>
        <row r="666">
          <cell r="E666" t="e">
            <v>#N/A</v>
          </cell>
        </row>
        <row r="667">
          <cell r="E667" t="e">
            <v>#N/A</v>
          </cell>
        </row>
        <row r="668">
          <cell r="E668" t="e">
            <v>#N/A</v>
          </cell>
        </row>
        <row r="669">
          <cell r="E669" t="e">
            <v>#N/A</v>
          </cell>
        </row>
        <row r="670">
          <cell r="E670" t="e">
            <v>#N/A</v>
          </cell>
        </row>
        <row r="671">
          <cell r="E671" t="e">
            <v>#N/A</v>
          </cell>
        </row>
        <row r="672">
          <cell r="E672" t="e">
            <v>#N/A</v>
          </cell>
        </row>
        <row r="673">
          <cell r="E673" t="e">
            <v>#N/A</v>
          </cell>
        </row>
        <row r="674">
          <cell r="E674" t="e">
            <v>#N/A</v>
          </cell>
        </row>
        <row r="675">
          <cell r="E675" t="e">
            <v>#N/A</v>
          </cell>
        </row>
        <row r="676">
          <cell r="E676" t="e">
            <v>#N/A</v>
          </cell>
        </row>
        <row r="677">
          <cell r="E677" t="e">
            <v>#N/A</v>
          </cell>
        </row>
        <row r="678">
          <cell r="E678" t="e">
            <v>#N/A</v>
          </cell>
        </row>
        <row r="679">
          <cell r="E679" t="e">
            <v>#N/A</v>
          </cell>
        </row>
        <row r="680">
          <cell r="E680" t="e">
            <v>#N/A</v>
          </cell>
        </row>
        <row r="681">
          <cell r="E681" t="e">
            <v>#N/A</v>
          </cell>
        </row>
        <row r="682">
          <cell r="E682" t="e">
            <v>#N/A</v>
          </cell>
        </row>
        <row r="683">
          <cell r="E683" t="e">
            <v>#N/A</v>
          </cell>
        </row>
        <row r="684">
          <cell r="E684" t="e">
            <v>#N/A</v>
          </cell>
        </row>
        <row r="685">
          <cell r="E685" t="e">
            <v>#N/A</v>
          </cell>
        </row>
        <row r="686">
          <cell r="E686" t="e">
            <v>#N/A</v>
          </cell>
        </row>
        <row r="687">
          <cell r="E687" t="e">
            <v>#N/A</v>
          </cell>
        </row>
        <row r="688">
          <cell r="E688" t="e">
            <v>#N/A</v>
          </cell>
        </row>
        <row r="689">
          <cell r="E689" t="e">
            <v>#N/A</v>
          </cell>
        </row>
        <row r="690">
          <cell r="E690" t="e">
            <v>#N/A</v>
          </cell>
        </row>
        <row r="691">
          <cell r="E691" t="e">
            <v>#N/A</v>
          </cell>
        </row>
        <row r="692">
          <cell r="E692" t="e">
            <v>#N/A</v>
          </cell>
        </row>
        <row r="693">
          <cell r="E693" t="e">
            <v>#N/A</v>
          </cell>
        </row>
        <row r="694">
          <cell r="E694" t="e">
            <v>#N/A</v>
          </cell>
        </row>
        <row r="695">
          <cell r="E695" t="e">
            <v>#N/A</v>
          </cell>
        </row>
        <row r="696">
          <cell r="E696" t="e">
            <v>#N/A</v>
          </cell>
        </row>
        <row r="697">
          <cell r="E697" t="e">
            <v>#N/A</v>
          </cell>
        </row>
        <row r="698">
          <cell r="E698" t="e">
            <v>#N/A</v>
          </cell>
        </row>
        <row r="699">
          <cell r="E699" t="e">
            <v>#N/A</v>
          </cell>
        </row>
        <row r="700">
          <cell r="E700" t="e">
            <v>#N/A</v>
          </cell>
        </row>
        <row r="701">
          <cell r="E701" t="e">
            <v>#N/A</v>
          </cell>
        </row>
        <row r="702">
          <cell r="E702" t="e">
            <v>#N/A</v>
          </cell>
        </row>
        <row r="703">
          <cell r="E703" t="e">
            <v>#N/A</v>
          </cell>
        </row>
        <row r="704">
          <cell r="E704" t="e">
            <v>#N/A</v>
          </cell>
        </row>
        <row r="705">
          <cell r="E705" t="e">
            <v>#N/A</v>
          </cell>
        </row>
        <row r="706">
          <cell r="E706" t="e">
            <v>#N/A</v>
          </cell>
        </row>
        <row r="707">
          <cell r="E707" t="e">
            <v>#N/A</v>
          </cell>
        </row>
        <row r="708">
          <cell r="E708" t="e">
            <v>#N/A</v>
          </cell>
        </row>
        <row r="709">
          <cell r="E709" t="e">
            <v>#N/A</v>
          </cell>
        </row>
        <row r="710">
          <cell r="E710" t="e">
            <v>#N/A</v>
          </cell>
        </row>
        <row r="711">
          <cell r="E711" t="e">
            <v>#N/A</v>
          </cell>
        </row>
        <row r="712">
          <cell r="E712" t="e">
            <v>#N/A</v>
          </cell>
        </row>
        <row r="713">
          <cell r="E713" t="e">
            <v>#N/A</v>
          </cell>
        </row>
        <row r="714">
          <cell r="E714" t="e">
            <v>#N/A</v>
          </cell>
        </row>
        <row r="715">
          <cell r="E715" t="e">
            <v>#N/A</v>
          </cell>
        </row>
        <row r="716">
          <cell r="E716" t="e">
            <v>#N/A</v>
          </cell>
        </row>
        <row r="717">
          <cell r="E717" t="e">
            <v>#N/A</v>
          </cell>
        </row>
        <row r="718">
          <cell r="E718" t="e">
            <v>#N/A</v>
          </cell>
        </row>
        <row r="719">
          <cell r="E719" t="e">
            <v>#N/A</v>
          </cell>
        </row>
        <row r="720">
          <cell r="E720" t="e">
            <v>#N/A</v>
          </cell>
        </row>
        <row r="721">
          <cell r="E721" t="e">
            <v>#N/A</v>
          </cell>
        </row>
        <row r="722">
          <cell r="E722" t="e">
            <v>#N/A</v>
          </cell>
        </row>
        <row r="723">
          <cell r="E723" t="e">
            <v>#N/A</v>
          </cell>
        </row>
        <row r="724">
          <cell r="E724" t="e">
            <v>#N/A</v>
          </cell>
        </row>
        <row r="725">
          <cell r="E725" t="e">
            <v>#N/A</v>
          </cell>
        </row>
        <row r="726">
          <cell r="E726" t="e">
            <v>#N/A</v>
          </cell>
        </row>
        <row r="727">
          <cell r="E727" t="e">
            <v>#N/A</v>
          </cell>
        </row>
        <row r="728">
          <cell r="E728" t="e">
            <v>#N/A</v>
          </cell>
        </row>
        <row r="729">
          <cell r="E729" t="e">
            <v>#N/A</v>
          </cell>
        </row>
        <row r="730">
          <cell r="E730" t="e">
            <v>#N/A</v>
          </cell>
        </row>
        <row r="731">
          <cell r="E731" t="e">
            <v>#N/A</v>
          </cell>
        </row>
        <row r="732">
          <cell r="E732" t="e">
            <v>#N/A</v>
          </cell>
        </row>
        <row r="733">
          <cell r="E733" t="e">
            <v>#N/A</v>
          </cell>
        </row>
        <row r="734">
          <cell r="E734" t="e">
            <v>#N/A</v>
          </cell>
        </row>
        <row r="735">
          <cell r="E735" t="e">
            <v>#N/A</v>
          </cell>
        </row>
        <row r="736">
          <cell r="E736" t="e">
            <v>#N/A</v>
          </cell>
        </row>
        <row r="737">
          <cell r="E737" t="e">
            <v>#N/A</v>
          </cell>
        </row>
        <row r="738">
          <cell r="E738" t="e">
            <v>#N/A</v>
          </cell>
        </row>
        <row r="739">
          <cell r="E739" t="e">
            <v>#N/A</v>
          </cell>
        </row>
        <row r="740">
          <cell r="E740" t="e">
            <v>#N/A</v>
          </cell>
        </row>
        <row r="741">
          <cell r="E741" t="e">
            <v>#N/A</v>
          </cell>
        </row>
        <row r="742">
          <cell r="E742" t="e">
            <v>#N/A</v>
          </cell>
        </row>
        <row r="743">
          <cell r="E743" t="e">
            <v>#N/A</v>
          </cell>
        </row>
        <row r="744">
          <cell r="E744" t="e">
            <v>#N/A</v>
          </cell>
        </row>
        <row r="745">
          <cell r="E745" t="e">
            <v>#N/A</v>
          </cell>
        </row>
        <row r="746">
          <cell r="E746" t="e">
            <v>#N/A</v>
          </cell>
        </row>
        <row r="747">
          <cell r="E747" t="e">
            <v>#N/A</v>
          </cell>
        </row>
        <row r="748">
          <cell r="E748" t="e">
            <v>#N/A</v>
          </cell>
        </row>
        <row r="749">
          <cell r="E749" t="e">
            <v>#N/A</v>
          </cell>
        </row>
        <row r="750">
          <cell r="E750" t="e">
            <v>#N/A</v>
          </cell>
        </row>
        <row r="751">
          <cell r="E751" t="e">
            <v>#N/A</v>
          </cell>
        </row>
        <row r="752">
          <cell r="E752" t="e">
            <v>#N/A</v>
          </cell>
        </row>
        <row r="753">
          <cell r="E753" t="e">
            <v>#N/A</v>
          </cell>
        </row>
        <row r="754">
          <cell r="E754" t="e">
            <v>#N/A</v>
          </cell>
        </row>
        <row r="755">
          <cell r="E755" t="e">
            <v>#N/A</v>
          </cell>
        </row>
        <row r="756">
          <cell r="E756" t="e">
            <v>#N/A</v>
          </cell>
        </row>
        <row r="757">
          <cell r="E757" t="e">
            <v>#N/A</v>
          </cell>
        </row>
        <row r="758">
          <cell r="E758" t="e">
            <v>#N/A</v>
          </cell>
        </row>
        <row r="759">
          <cell r="E759" t="e">
            <v>#N/A</v>
          </cell>
        </row>
        <row r="760">
          <cell r="E760" t="e">
            <v>#N/A</v>
          </cell>
        </row>
        <row r="761">
          <cell r="E761" t="e">
            <v>#N/A</v>
          </cell>
        </row>
        <row r="762">
          <cell r="E762" t="e">
            <v>#N/A</v>
          </cell>
        </row>
        <row r="763">
          <cell r="E763" t="e">
            <v>#N/A</v>
          </cell>
        </row>
        <row r="764">
          <cell r="E764" t="e">
            <v>#N/A</v>
          </cell>
        </row>
        <row r="765">
          <cell r="E765" t="e">
            <v>#N/A</v>
          </cell>
        </row>
        <row r="766">
          <cell r="E766" t="e">
            <v>#N/A</v>
          </cell>
        </row>
        <row r="769">
          <cell r="E769">
            <v>530874.43142599997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DT 01"/>
      <sheetName val="CRON FÍSICO-FINANC"/>
      <sheetName val="MEMORIAL CÁLCULO"/>
      <sheetName val="VIGAS COBERTURA"/>
      <sheetName val="COMPOSICOES"/>
    </sheetNames>
    <sheetDataSet>
      <sheetData sheetId="0">
        <row r="12">
          <cell r="U12">
            <v>2</v>
          </cell>
          <cell r="V12">
            <v>3</v>
          </cell>
          <cell r="W12">
            <v>4</v>
          </cell>
          <cell r="X12">
            <v>6</v>
          </cell>
          <cell r="Y12">
            <v>7</v>
          </cell>
          <cell r="Z12">
            <v>8</v>
          </cell>
        </row>
        <row r="14">
          <cell r="U14">
            <v>0</v>
          </cell>
          <cell r="W14">
            <v>0</v>
          </cell>
          <cell r="Y14">
            <v>0</v>
          </cell>
          <cell r="Z14">
            <v>0</v>
          </cell>
          <cell r="AB14">
            <v>0</v>
          </cell>
        </row>
        <row r="15">
          <cell r="AB15">
            <v>0</v>
          </cell>
        </row>
        <row r="16">
          <cell r="H16">
            <v>0</v>
          </cell>
          <cell r="I16">
            <v>260.36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H17">
            <v>0</v>
          </cell>
          <cell r="I17">
            <v>316.14</v>
          </cell>
          <cell r="X17">
            <v>0</v>
          </cell>
          <cell r="Y17">
            <v>0</v>
          </cell>
          <cell r="Z17">
            <v>0</v>
          </cell>
          <cell r="AB17">
            <v>0</v>
          </cell>
        </row>
        <row r="18">
          <cell r="H18">
            <v>0</v>
          </cell>
          <cell r="I18">
            <v>11.72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</row>
        <row r="19">
          <cell r="AB19">
            <v>0</v>
          </cell>
        </row>
        <row r="20">
          <cell r="U20">
            <v>14654.2</v>
          </cell>
          <cell r="W20">
            <v>0</v>
          </cell>
          <cell r="Y20">
            <v>6690.43</v>
          </cell>
          <cell r="Z20">
            <v>0.3134479257780528</v>
          </cell>
          <cell r="AB20">
            <v>14654.2</v>
          </cell>
        </row>
        <row r="21">
          <cell r="AB21">
            <v>0</v>
          </cell>
        </row>
        <row r="22">
          <cell r="AB22">
            <v>0</v>
          </cell>
        </row>
        <row r="23">
          <cell r="H23">
            <v>30.36</v>
          </cell>
          <cell r="I23">
            <v>390.85</v>
          </cell>
          <cell r="P23">
            <v>0</v>
          </cell>
          <cell r="R23">
            <v>0</v>
          </cell>
          <cell r="T23">
            <v>30.36</v>
          </cell>
          <cell r="U23">
            <v>11866.2</v>
          </cell>
          <cell r="X23">
            <v>0</v>
          </cell>
          <cell r="Y23">
            <v>0</v>
          </cell>
          <cell r="Z23">
            <v>0</v>
          </cell>
          <cell r="AB23">
            <v>11866.2</v>
          </cell>
        </row>
        <row r="24">
          <cell r="H24">
            <v>9.26</v>
          </cell>
          <cell r="I24">
            <v>7.31</v>
          </cell>
          <cell r="P24">
            <v>0</v>
          </cell>
          <cell r="R24">
            <v>0</v>
          </cell>
          <cell r="T24">
            <v>9.26</v>
          </cell>
          <cell r="U24">
            <v>67.69</v>
          </cell>
          <cell r="X24">
            <v>0</v>
          </cell>
          <cell r="Y24">
            <v>0</v>
          </cell>
          <cell r="Z24">
            <v>0</v>
          </cell>
          <cell r="AB24">
            <v>67.69</v>
          </cell>
        </row>
        <row r="25">
          <cell r="H25">
            <v>112.97</v>
          </cell>
          <cell r="I25">
            <v>24.08</v>
          </cell>
          <cell r="P25">
            <v>0</v>
          </cell>
          <cell r="R25">
            <v>0</v>
          </cell>
          <cell r="T25">
            <v>112.97</v>
          </cell>
          <cell r="U25">
            <v>2720.31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2720.31</v>
          </cell>
        </row>
        <row r="26">
          <cell r="AB26">
            <v>0</v>
          </cell>
        </row>
        <row r="27">
          <cell r="H27">
            <v>6.16</v>
          </cell>
          <cell r="I27">
            <v>390.85</v>
          </cell>
          <cell r="P27">
            <v>0</v>
          </cell>
          <cell r="R27">
            <v>1</v>
          </cell>
          <cell r="X27">
            <v>6.16</v>
          </cell>
          <cell r="Y27">
            <v>2407.63</v>
          </cell>
          <cell r="Z27">
            <v>1</v>
          </cell>
          <cell r="AB27">
            <v>0</v>
          </cell>
        </row>
        <row r="28">
          <cell r="H28">
            <v>296</v>
          </cell>
          <cell r="I28">
            <v>7.31</v>
          </cell>
          <cell r="P28">
            <v>0</v>
          </cell>
          <cell r="R28">
            <v>1</v>
          </cell>
          <cell r="X28">
            <v>296</v>
          </cell>
          <cell r="Y28">
            <v>2163.7600000000002</v>
          </cell>
          <cell r="Z28">
            <v>1</v>
          </cell>
          <cell r="AB28">
            <v>0</v>
          </cell>
        </row>
        <row r="29">
          <cell r="H29">
            <v>88</v>
          </cell>
          <cell r="I29">
            <v>24.08</v>
          </cell>
          <cell r="P29">
            <v>0</v>
          </cell>
          <cell r="R29">
            <v>1</v>
          </cell>
          <cell r="X29">
            <v>88</v>
          </cell>
          <cell r="Y29">
            <v>2119.04</v>
          </cell>
          <cell r="Z29">
            <v>1</v>
          </cell>
          <cell r="AB29">
            <v>0</v>
          </cell>
        </row>
        <row r="30">
          <cell r="AB30">
            <v>0</v>
          </cell>
        </row>
        <row r="31">
          <cell r="U31">
            <v>31077.74</v>
          </cell>
          <cell r="W31">
            <v>0</v>
          </cell>
          <cell r="Y31">
            <v>111423.34</v>
          </cell>
          <cell r="Z31">
            <v>0.78191213962558881</v>
          </cell>
          <cell r="AB31">
            <v>31077.74</v>
          </cell>
        </row>
        <row r="32">
          <cell r="AB32">
            <v>0</v>
          </cell>
        </row>
        <row r="33">
          <cell r="AB33">
            <v>0</v>
          </cell>
        </row>
        <row r="34">
          <cell r="H34">
            <v>116.04</v>
          </cell>
          <cell r="I34">
            <v>31.11</v>
          </cell>
          <cell r="P34">
            <v>0.78576352981730435</v>
          </cell>
          <cell r="R34">
            <v>0.92881764908652187</v>
          </cell>
          <cell r="X34">
            <v>116.04</v>
          </cell>
          <cell r="Y34">
            <v>3610</v>
          </cell>
          <cell r="Z34">
            <v>1</v>
          </cell>
          <cell r="AB34">
            <v>0</v>
          </cell>
        </row>
        <row r="35">
          <cell r="H35">
            <v>325.8</v>
          </cell>
          <cell r="I35">
            <v>7.31</v>
          </cell>
          <cell r="P35">
            <v>0.34039287906691224</v>
          </cell>
          <cell r="R35">
            <v>0.34039287906691224</v>
          </cell>
          <cell r="X35">
            <v>325.8</v>
          </cell>
          <cell r="Y35">
            <v>2381.59</v>
          </cell>
          <cell r="Z35">
            <v>1</v>
          </cell>
          <cell r="AB35">
            <v>0</v>
          </cell>
        </row>
        <row r="36">
          <cell r="H36">
            <v>10.95</v>
          </cell>
          <cell r="I36">
            <v>391.99</v>
          </cell>
          <cell r="P36">
            <v>0.14429223744292238</v>
          </cell>
          <cell r="R36">
            <v>0.33059360730593612</v>
          </cell>
          <cell r="X36">
            <v>10.95</v>
          </cell>
          <cell r="Y36">
            <v>4292.29</v>
          </cell>
          <cell r="Z36">
            <v>1</v>
          </cell>
          <cell r="AB36">
            <v>0</v>
          </cell>
        </row>
        <row r="37">
          <cell r="X37">
            <v>0</v>
          </cell>
          <cell r="AB37">
            <v>0</v>
          </cell>
        </row>
        <row r="38">
          <cell r="H38">
            <v>536.77</v>
          </cell>
          <cell r="I38">
            <v>31.11</v>
          </cell>
          <cell r="P38">
            <v>6.054734802615646E-2</v>
          </cell>
          <cell r="R38">
            <v>0.50619445945190689</v>
          </cell>
          <cell r="T38">
            <v>230.23039999999969</v>
          </cell>
          <cell r="U38">
            <v>7162.46</v>
          </cell>
          <cell r="X38">
            <v>306.53960000000029</v>
          </cell>
          <cell r="Y38">
            <v>9536.44</v>
          </cell>
          <cell r="Z38">
            <v>0.57108158556456678</v>
          </cell>
          <cell r="AB38">
            <v>7162.46</v>
          </cell>
        </row>
        <row r="39">
          <cell r="H39">
            <v>1930.09</v>
          </cell>
          <cell r="I39">
            <v>7.31</v>
          </cell>
          <cell r="P39">
            <v>6.526008217233395E-2</v>
          </cell>
          <cell r="R39">
            <v>0.49790311954364824</v>
          </cell>
          <cell r="T39">
            <v>707.82682599999998</v>
          </cell>
          <cell r="U39">
            <v>5174.21</v>
          </cell>
          <cell r="X39">
            <v>1222.2631739999999</v>
          </cell>
          <cell r="Y39">
            <v>8934.74</v>
          </cell>
          <cell r="Z39">
            <v>0.63326753585490059</v>
          </cell>
          <cell r="AB39">
            <v>5174.21</v>
          </cell>
        </row>
        <row r="40">
          <cell r="H40">
            <v>33.69</v>
          </cell>
          <cell r="I40">
            <v>391.99</v>
          </cell>
          <cell r="P40">
            <v>7.7174235678242803E-2</v>
          </cell>
          <cell r="R40">
            <v>0.55179578509943605</v>
          </cell>
          <cell r="T40">
            <v>13.528119999999994</v>
          </cell>
          <cell r="U40">
            <v>5302.88</v>
          </cell>
          <cell r="X40">
            <v>20.161880000000004</v>
          </cell>
          <cell r="Y40">
            <v>7903.25</v>
          </cell>
          <cell r="Z40">
            <v>0.59845268943082541</v>
          </cell>
          <cell r="AB40">
            <v>5302.88</v>
          </cell>
        </row>
        <row r="41">
          <cell r="I41" t="str">
            <v xml:space="preserve">                          -   </v>
          </cell>
          <cell r="AB41">
            <v>0</v>
          </cell>
        </row>
        <row r="42">
          <cell r="H42">
            <v>118.19</v>
          </cell>
          <cell r="I42">
            <v>88.76</v>
          </cell>
          <cell r="P42">
            <v>0</v>
          </cell>
          <cell r="R42">
            <v>0</v>
          </cell>
          <cell r="T42">
            <v>118.19</v>
          </cell>
          <cell r="U42">
            <v>10490.54</v>
          </cell>
          <cell r="X42">
            <v>0</v>
          </cell>
          <cell r="Y42">
            <v>0</v>
          </cell>
          <cell r="Z42">
            <v>0</v>
          </cell>
          <cell r="AB42">
            <v>10490.54</v>
          </cell>
        </row>
        <row r="43">
          <cell r="H43">
            <v>118.19</v>
          </cell>
          <cell r="I43">
            <v>24.94</v>
          </cell>
          <cell r="P43">
            <v>0</v>
          </cell>
          <cell r="R43">
            <v>0</v>
          </cell>
          <cell r="T43">
            <v>118.19</v>
          </cell>
          <cell r="U43">
            <v>2947.65</v>
          </cell>
          <cell r="X43">
            <v>0</v>
          </cell>
          <cell r="Y43">
            <v>0</v>
          </cell>
          <cell r="Z43">
            <v>0</v>
          </cell>
          <cell r="AB43">
            <v>2947.65</v>
          </cell>
        </row>
        <row r="44">
          <cell r="I44" t="str">
            <v xml:space="preserve">                          -   </v>
          </cell>
          <cell r="AB44">
            <v>0</v>
          </cell>
        </row>
        <row r="45">
          <cell r="H45">
            <v>370.9</v>
          </cell>
          <cell r="I45">
            <v>31.11</v>
          </cell>
          <cell r="P45">
            <v>0.6015368023726072</v>
          </cell>
          <cell r="R45">
            <v>1</v>
          </cell>
          <cell r="X45">
            <v>370.9</v>
          </cell>
          <cell r="Y45">
            <v>11538.69</v>
          </cell>
          <cell r="Z45">
            <v>1</v>
          </cell>
          <cell r="AB45">
            <v>0</v>
          </cell>
        </row>
        <row r="46">
          <cell r="H46">
            <v>6724.2</v>
          </cell>
          <cell r="I46">
            <v>7.31</v>
          </cell>
          <cell r="P46">
            <v>0.49541506796347523</v>
          </cell>
          <cell r="R46">
            <v>1.0000003961809585</v>
          </cell>
          <cell r="X46">
            <v>6724.2</v>
          </cell>
          <cell r="Y46">
            <v>49153.9</v>
          </cell>
          <cell r="Z46">
            <v>1</v>
          </cell>
          <cell r="AB46">
            <v>0</v>
          </cell>
        </row>
        <row r="47">
          <cell r="H47">
            <v>35.9</v>
          </cell>
          <cell r="I47">
            <v>391.99</v>
          </cell>
          <cell r="P47">
            <v>0.55264623955431758</v>
          </cell>
          <cell r="R47">
            <v>0.99986406685236773</v>
          </cell>
          <cell r="X47">
            <v>35.9</v>
          </cell>
          <cell r="Y47">
            <v>14072.44</v>
          </cell>
          <cell r="Z47">
            <v>1</v>
          </cell>
          <cell r="AB47">
            <v>0</v>
          </cell>
        </row>
        <row r="48">
          <cell r="AB48">
            <v>0</v>
          </cell>
        </row>
        <row r="49">
          <cell r="U49">
            <v>38704.879999999997</v>
          </cell>
          <cell r="W49">
            <v>126758.2</v>
          </cell>
          <cell r="Y49">
            <v>646489.15</v>
          </cell>
          <cell r="Z49">
            <v>1.1576783891464855</v>
          </cell>
          <cell r="AB49">
            <v>38704.879999999997</v>
          </cell>
        </row>
        <row r="50">
          <cell r="U50">
            <v>2675.1800000000003</v>
          </cell>
          <cell r="W50">
            <v>1546</v>
          </cell>
          <cell r="Y50">
            <v>40880.549999999996</v>
          </cell>
          <cell r="Z50">
            <v>0.97312052559227313</v>
          </cell>
          <cell r="AB50">
            <v>2675.1800000000003</v>
          </cell>
        </row>
        <row r="51">
          <cell r="AB51">
            <v>0</v>
          </cell>
        </row>
        <row r="52">
          <cell r="AB52">
            <v>0</v>
          </cell>
        </row>
        <row r="53">
          <cell r="H53">
            <v>67.150000000000006</v>
          </cell>
          <cell r="I53">
            <v>10.37</v>
          </cell>
          <cell r="P53">
            <v>0</v>
          </cell>
          <cell r="R53">
            <v>0.62829486224869691</v>
          </cell>
          <cell r="X53">
            <v>67.150000000000006</v>
          </cell>
          <cell r="Y53">
            <v>696.34</v>
          </cell>
          <cell r="Z53">
            <v>1</v>
          </cell>
          <cell r="AB53">
            <v>0</v>
          </cell>
        </row>
        <row r="54">
          <cell r="H54">
            <v>171.47</v>
          </cell>
          <cell r="I54">
            <v>37.54</v>
          </cell>
          <cell r="P54">
            <v>0</v>
          </cell>
          <cell r="R54">
            <v>1</v>
          </cell>
          <cell r="X54">
            <v>171.47</v>
          </cell>
          <cell r="Y54">
            <v>6436.98</v>
          </cell>
          <cell r="Z54">
            <v>1</v>
          </cell>
          <cell r="AB54">
            <v>0</v>
          </cell>
        </row>
        <row r="55">
          <cell r="H55">
            <v>150</v>
          </cell>
          <cell r="I55">
            <v>10.6</v>
          </cell>
          <cell r="P55">
            <v>0</v>
          </cell>
          <cell r="R55">
            <v>0.28126666666666666</v>
          </cell>
          <cell r="X55">
            <v>150</v>
          </cell>
          <cell r="Y55">
            <v>1590</v>
          </cell>
          <cell r="Z55">
            <v>1</v>
          </cell>
          <cell r="AB55">
            <v>0</v>
          </cell>
        </row>
        <row r="56">
          <cell r="H56">
            <v>27.15</v>
          </cell>
          <cell r="I56">
            <v>80.47</v>
          </cell>
          <cell r="P56">
            <v>0</v>
          </cell>
          <cell r="R56">
            <v>0.96869244935543286</v>
          </cell>
          <cell r="V56">
            <v>8.1679999999999993</v>
          </cell>
          <cell r="W56">
            <v>657.27</v>
          </cell>
          <cell r="X56">
            <v>35.317999999999998</v>
          </cell>
          <cell r="Y56">
            <v>2842.03</v>
          </cell>
          <cell r="Z56">
            <v>1.3008431132023655</v>
          </cell>
          <cell r="AB56">
            <v>0</v>
          </cell>
        </row>
        <row r="57">
          <cell r="H57">
            <v>45.99</v>
          </cell>
          <cell r="I57">
            <v>109.72</v>
          </cell>
          <cell r="P57">
            <v>0</v>
          </cell>
          <cell r="R57">
            <v>0</v>
          </cell>
          <cell r="V57">
            <v>8.0999999999999943</v>
          </cell>
          <cell r="W57">
            <v>888.73</v>
          </cell>
          <cell r="X57">
            <v>54.089999999999996</v>
          </cell>
          <cell r="Y57">
            <v>5934.75</v>
          </cell>
          <cell r="Z57">
            <v>1.1761249459970431</v>
          </cell>
          <cell r="AB57">
            <v>0</v>
          </cell>
        </row>
        <row r="58">
          <cell r="H58">
            <v>52.74</v>
          </cell>
          <cell r="I58">
            <v>377.1</v>
          </cell>
          <cell r="P58">
            <v>0</v>
          </cell>
          <cell r="R58">
            <v>0.22222222222222224</v>
          </cell>
          <cell r="T58">
            <v>5.3079999999999998</v>
          </cell>
          <cell r="U58">
            <v>2001.64</v>
          </cell>
          <cell r="X58">
            <v>47.432000000000002</v>
          </cell>
          <cell r="Y58">
            <v>17886.599999999999</v>
          </cell>
          <cell r="Z58">
            <v>0.89935514688320983</v>
          </cell>
          <cell r="AB58">
            <v>2001.64</v>
          </cell>
        </row>
        <row r="59">
          <cell r="H59">
            <v>228</v>
          </cell>
          <cell r="I59">
            <v>27.05</v>
          </cell>
          <cell r="P59">
            <v>0</v>
          </cell>
          <cell r="R59">
            <v>0.89078947368421046</v>
          </cell>
          <cell r="T59">
            <v>24.899999999999977</v>
          </cell>
          <cell r="U59">
            <v>673.54</v>
          </cell>
          <cell r="X59">
            <v>203.10000000000002</v>
          </cell>
          <cell r="Y59">
            <v>5493.85</v>
          </cell>
          <cell r="Z59">
            <v>0.89078866296980908</v>
          </cell>
          <cell r="AB59">
            <v>673.54</v>
          </cell>
        </row>
        <row r="60">
          <cell r="H60">
            <v>0</v>
          </cell>
          <cell r="I60">
            <v>16.2</v>
          </cell>
          <cell r="X60">
            <v>0</v>
          </cell>
          <cell r="Y60">
            <v>0</v>
          </cell>
          <cell r="AB60">
            <v>0</v>
          </cell>
        </row>
        <row r="61">
          <cell r="AB61">
            <v>0</v>
          </cell>
        </row>
        <row r="62">
          <cell r="U62">
            <v>0</v>
          </cell>
          <cell r="W62">
            <v>933.24</v>
          </cell>
          <cell r="Y62">
            <v>22603.439999999999</v>
          </cell>
          <cell r="Z62">
            <v>1.0430655923803194</v>
          </cell>
          <cell r="AB62">
            <v>0</v>
          </cell>
        </row>
        <row r="63">
          <cell r="AB63">
            <v>0</v>
          </cell>
        </row>
        <row r="64">
          <cell r="AB64">
            <v>0</v>
          </cell>
        </row>
        <row r="65">
          <cell r="H65">
            <v>14</v>
          </cell>
          <cell r="I65">
            <v>376.55</v>
          </cell>
          <cell r="P65">
            <v>0</v>
          </cell>
          <cell r="R65">
            <v>0.35714285714285715</v>
          </cell>
          <cell r="X65">
            <v>14</v>
          </cell>
          <cell r="Y65">
            <v>5271.7</v>
          </cell>
          <cell r="Z65">
            <v>1</v>
          </cell>
          <cell r="AB65">
            <v>0</v>
          </cell>
        </row>
        <row r="66">
          <cell r="H66">
            <v>4</v>
          </cell>
          <cell r="I66">
            <v>509.95</v>
          </cell>
          <cell r="P66">
            <v>0</v>
          </cell>
          <cell r="R66">
            <v>0.5</v>
          </cell>
          <cell r="X66">
            <v>4</v>
          </cell>
          <cell r="Y66">
            <v>2039.8</v>
          </cell>
          <cell r="Z66">
            <v>1</v>
          </cell>
          <cell r="AB66">
            <v>0</v>
          </cell>
        </row>
        <row r="67">
          <cell r="H67">
            <v>14</v>
          </cell>
          <cell r="I67">
            <v>261.68</v>
          </cell>
          <cell r="P67">
            <v>0</v>
          </cell>
          <cell r="R67">
            <v>0.2857142857142857</v>
          </cell>
          <cell r="X67">
            <v>14</v>
          </cell>
          <cell r="Y67">
            <v>3663.52</v>
          </cell>
          <cell r="Z67">
            <v>1</v>
          </cell>
          <cell r="AB67">
            <v>0</v>
          </cell>
        </row>
        <row r="68">
          <cell r="H68">
            <v>6</v>
          </cell>
          <cell r="I68">
            <v>155.54</v>
          </cell>
          <cell r="P68">
            <v>0</v>
          </cell>
          <cell r="R68">
            <v>0.5</v>
          </cell>
          <cell r="V68">
            <v>6</v>
          </cell>
          <cell r="W68">
            <v>933.24</v>
          </cell>
          <cell r="X68">
            <v>12</v>
          </cell>
          <cell r="Y68">
            <v>1866.48</v>
          </cell>
          <cell r="Z68">
            <v>2</v>
          </cell>
          <cell r="AB68">
            <v>0</v>
          </cell>
        </row>
        <row r="69">
          <cell r="H69">
            <v>4</v>
          </cell>
          <cell r="I69">
            <v>274.68</v>
          </cell>
          <cell r="P69">
            <v>0</v>
          </cell>
          <cell r="R69">
            <v>0.25</v>
          </cell>
          <cell r="X69">
            <v>4</v>
          </cell>
          <cell r="Y69">
            <v>1098.72</v>
          </cell>
          <cell r="Z69">
            <v>1</v>
          </cell>
          <cell r="AB69">
            <v>0</v>
          </cell>
        </row>
        <row r="70">
          <cell r="H70">
            <v>18</v>
          </cell>
          <cell r="I70">
            <v>351.02</v>
          </cell>
          <cell r="P70">
            <v>0</v>
          </cell>
          <cell r="R70">
            <v>0.44444444444444442</v>
          </cell>
          <cell r="X70">
            <v>18</v>
          </cell>
          <cell r="Y70">
            <v>6318.36</v>
          </cell>
          <cell r="Z70">
            <v>1</v>
          </cell>
          <cell r="AB70">
            <v>0</v>
          </cell>
        </row>
        <row r="71">
          <cell r="H71">
            <v>6</v>
          </cell>
          <cell r="I71">
            <v>390.81</v>
          </cell>
          <cell r="P71">
            <v>0</v>
          </cell>
          <cell r="R71">
            <v>0.5</v>
          </cell>
          <cell r="X71">
            <v>6</v>
          </cell>
          <cell r="Y71">
            <v>2344.86</v>
          </cell>
          <cell r="Z71">
            <v>1</v>
          </cell>
          <cell r="AB71">
            <v>0</v>
          </cell>
        </row>
        <row r="72">
          <cell r="AB72">
            <v>0</v>
          </cell>
        </row>
        <row r="73">
          <cell r="U73">
            <v>0</v>
          </cell>
          <cell r="W73">
            <v>45300.770000000004</v>
          </cell>
          <cell r="Y73">
            <v>82245.48000000001</v>
          </cell>
          <cell r="Z73">
            <v>2.2261780444826997</v>
          </cell>
          <cell r="AB73">
            <v>0</v>
          </cell>
        </row>
        <row r="74">
          <cell r="AB74">
            <v>0</v>
          </cell>
        </row>
        <row r="75">
          <cell r="H75">
            <v>2</v>
          </cell>
          <cell r="I75">
            <v>249.25</v>
          </cell>
          <cell r="P75">
            <v>0</v>
          </cell>
          <cell r="R75">
            <v>0</v>
          </cell>
          <cell r="X75">
            <v>2</v>
          </cell>
          <cell r="Y75">
            <v>498.5</v>
          </cell>
          <cell r="Z75">
            <v>1</v>
          </cell>
          <cell r="AB75">
            <v>0</v>
          </cell>
        </row>
        <row r="76">
          <cell r="I76" t="str">
            <v xml:space="preserve">                          -   </v>
          </cell>
          <cell r="AB76">
            <v>0</v>
          </cell>
        </row>
        <row r="77">
          <cell r="H77">
            <v>6</v>
          </cell>
          <cell r="I77">
            <v>108.45</v>
          </cell>
          <cell r="P77">
            <v>0</v>
          </cell>
          <cell r="R77">
            <v>1</v>
          </cell>
          <cell r="X77">
            <v>6</v>
          </cell>
          <cell r="Y77">
            <v>650.70000000000005</v>
          </cell>
          <cell r="Z77">
            <v>1</v>
          </cell>
          <cell r="AB77">
            <v>0</v>
          </cell>
        </row>
        <row r="78">
          <cell r="H78">
            <v>15</v>
          </cell>
          <cell r="I78">
            <v>162.68</v>
          </cell>
          <cell r="P78">
            <v>0.93333333333333335</v>
          </cell>
          <cell r="R78">
            <v>1</v>
          </cell>
          <cell r="X78">
            <v>15</v>
          </cell>
          <cell r="Y78">
            <v>2440.1999999999998</v>
          </cell>
          <cell r="Z78">
            <v>1</v>
          </cell>
          <cell r="AB78">
            <v>0</v>
          </cell>
        </row>
        <row r="79">
          <cell r="H79">
            <v>2</v>
          </cell>
          <cell r="I79">
            <v>81.34</v>
          </cell>
          <cell r="P79">
            <v>1</v>
          </cell>
          <cell r="R79">
            <v>1</v>
          </cell>
          <cell r="X79">
            <v>2</v>
          </cell>
          <cell r="Y79">
            <v>162.68</v>
          </cell>
          <cell r="Z79">
            <v>1</v>
          </cell>
          <cell r="AB79">
            <v>0</v>
          </cell>
        </row>
        <row r="80">
          <cell r="H80">
            <v>10</v>
          </cell>
          <cell r="I80">
            <v>189.8</v>
          </cell>
          <cell r="P80">
            <v>0</v>
          </cell>
          <cell r="R80">
            <v>1</v>
          </cell>
          <cell r="X80">
            <v>10</v>
          </cell>
          <cell r="Y80">
            <v>1898</v>
          </cell>
          <cell r="Z80">
            <v>1</v>
          </cell>
          <cell r="AB80">
            <v>0</v>
          </cell>
        </row>
        <row r="81">
          <cell r="H81">
            <v>8</v>
          </cell>
          <cell r="I81">
            <v>379.61</v>
          </cell>
          <cell r="P81">
            <v>1</v>
          </cell>
          <cell r="R81">
            <v>1</v>
          </cell>
          <cell r="X81">
            <v>8</v>
          </cell>
          <cell r="Y81">
            <v>3036.88</v>
          </cell>
          <cell r="Z81">
            <v>1</v>
          </cell>
          <cell r="AB81">
            <v>0</v>
          </cell>
        </row>
        <row r="82">
          <cell r="H82">
            <v>2</v>
          </cell>
          <cell r="I82">
            <v>216.91</v>
          </cell>
          <cell r="P82">
            <v>0</v>
          </cell>
          <cell r="R82">
            <v>1</v>
          </cell>
          <cell r="X82">
            <v>2</v>
          </cell>
          <cell r="Y82">
            <v>433.82</v>
          </cell>
          <cell r="Z82">
            <v>1</v>
          </cell>
          <cell r="AB82">
            <v>0</v>
          </cell>
        </row>
        <row r="83">
          <cell r="H83">
            <v>2</v>
          </cell>
          <cell r="I83">
            <v>271.14</v>
          </cell>
          <cell r="P83">
            <v>0</v>
          </cell>
          <cell r="R83">
            <v>1</v>
          </cell>
          <cell r="X83">
            <v>2</v>
          </cell>
          <cell r="Y83">
            <v>542.28</v>
          </cell>
          <cell r="Z83">
            <v>1</v>
          </cell>
          <cell r="AB83">
            <v>0</v>
          </cell>
        </row>
        <row r="84">
          <cell r="H84">
            <v>14</v>
          </cell>
          <cell r="I84">
            <v>75.319999999999993</v>
          </cell>
          <cell r="P84">
            <v>1</v>
          </cell>
          <cell r="R84">
            <v>1</v>
          </cell>
          <cell r="X84">
            <v>14</v>
          </cell>
          <cell r="Y84">
            <v>1054.48</v>
          </cell>
          <cell r="Z84">
            <v>1</v>
          </cell>
          <cell r="AB84">
            <v>0</v>
          </cell>
        </row>
        <row r="85">
          <cell r="H85">
            <v>1</v>
          </cell>
          <cell r="I85">
            <v>157.30000000000001</v>
          </cell>
          <cell r="P85">
            <v>1</v>
          </cell>
          <cell r="R85">
            <v>1</v>
          </cell>
          <cell r="X85">
            <v>1</v>
          </cell>
          <cell r="Y85">
            <v>157.30000000000001</v>
          </cell>
          <cell r="Z85">
            <v>1</v>
          </cell>
          <cell r="AB85">
            <v>0</v>
          </cell>
        </row>
        <row r="86">
          <cell r="H86">
            <v>1</v>
          </cell>
          <cell r="I86">
            <v>393.24</v>
          </cell>
          <cell r="P86">
            <v>1</v>
          </cell>
          <cell r="R86">
            <v>1</v>
          </cell>
          <cell r="X86">
            <v>1</v>
          </cell>
          <cell r="Y86">
            <v>393.24</v>
          </cell>
          <cell r="Z86">
            <v>1</v>
          </cell>
          <cell r="AB86">
            <v>0</v>
          </cell>
        </row>
        <row r="87">
          <cell r="H87">
            <v>2</v>
          </cell>
          <cell r="I87">
            <v>235.95</v>
          </cell>
          <cell r="P87">
            <v>0</v>
          </cell>
          <cell r="R87">
            <v>1</v>
          </cell>
          <cell r="X87">
            <v>2</v>
          </cell>
          <cell r="Y87">
            <v>471.9</v>
          </cell>
          <cell r="Z87">
            <v>1</v>
          </cell>
          <cell r="AB87">
            <v>0</v>
          </cell>
        </row>
        <row r="88">
          <cell r="H88">
            <v>1</v>
          </cell>
          <cell r="I88">
            <v>353.92</v>
          </cell>
          <cell r="P88">
            <v>0</v>
          </cell>
          <cell r="R88">
            <v>1</v>
          </cell>
          <cell r="X88">
            <v>1</v>
          </cell>
          <cell r="Y88">
            <v>353.92</v>
          </cell>
          <cell r="Z88">
            <v>1</v>
          </cell>
          <cell r="AB88">
            <v>0</v>
          </cell>
        </row>
        <row r="89">
          <cell r="H89">
            <v>1</v>
          </cell>
          <cell r="I89">
            <v>471.89</v>
          </cell>
          <cell r="P89">
            <v>0</v>
          </cell>
          <cell r="R89">
            <v>1</v>
          </cell>
          <cell r="X89">
            <v>1</v>
          </cell>
          <cell r="Y89">
            <v>471.89</v>
          </cell>
          <cell r="Z89">
            <v>1</v>
          </cell>
          <cell r="AB89">
            <v>0</v>
          </cell>
        </row>
        <row r="90">
          <cell r="H90">
            <v>2</v>
          </cell>
          <cell r="I90">
            <v>629.19000000000005</v>
          </cell>
          <cell r="P90">
            <v>0.5</v>
          </cell>
          <cell r="R90">
            <v>1</v>
          </cell>
          <cell r="X90">
            <v>2</v>
          </cell>
          <cell r="Y90">
            <v>1258.3800000000001</v>
          </cell>
          <cell r="Z90">
            <v>1</v>
          </cell>
          <cell r="AB90">
            <v>0</v>
          </cell>
        </row>
        <row r="91">
          <cell r="H91">
            <v>2</v>
          </cell>
          <cell r="I91">
            <v>786.49</v>
          </cell>
          <cell r="P91">
            <v>1</v>
          </cell>
          <cell r="R91">
            <v>1</v>
          </cell>
          <cell r="X91">
            <v>2</v>
          </cell>
          <cell r="Y91">
            <v>1572.98</v>
          </cell>
          <cell r="Z91">
            <v>1</v>
          </cell>
          <cell r="AB91">
            <v>0</v>
          </cell>
        </row>
        <row r="92">
          <cell r="H92" t="str">
            <v xml:space="preserve">                                   -   </v>
          </cell>
          <cell r="I92" t="str">
            <v xml:space="preserve">                          -   </v>
          </cell>
          <cell r="AB92">
            <v>0</v>
          </cell>
        </row>
        <row r="93">
          <cell r="H93">
            <v>5</v>
          </cell>
          <cell r="I93">
            <v>1198.55</v>
          </cell>
          <cell r="P93">
            <v>1</v>
          </cell>
          <cell r="R93">
            <v>1</v>
          </cell>
          <cell r="X93">
            <v>5</v>
          </cell>
          <cell r="Y93">
            <v>5992.75</v>
          </cell>
          <cell r="Z93">
            <v>1</v>
          </cell>
          <cell r="AB93">
            <v>0</v>
          </cell>
        </row>
        <row r="94">
          <cell r="H94">
            <v>4</v>
          </cell>
          <cell r="I94">
            <v>1598.06</v>
          </cell>
          <cell r="P94">
            <v>1</v>
          </cell>
          <cell r="R94">
            <v>1</v>
          </cell>
          <cell r="X94">
            <v>4</v>
          </cell>
          <cell r="Y94">
            <v>6392.24</v>
          </cell>
          <cell r="Z94">
            <v>1</v>
          </cell>
          <cell r="AB94">
            <v>0</v>
          </cell>
        </row>
        <row r="95">
          <cell r="H95">
            <v>1</v>
          </cell>
          <cell r="I95">
            <v>458.79</v>
          </cell>
          <cell r="P95">
            <v>1</v>
          </cell>
          <cell r="R95">
            <v>1</v>
          </cell>
          <cell r="X95">
            <v>1</v>
          </cell>
          <cell r="Y95">
            <v>458.79</v>
          </cell>
          <cell r="Z95">
            <v>1</v>
          </cell>
          <cell r="AB95">
            <v>0</v>
          </cell>
        </row>
        <row r="96">
          <cell r="H96">
            <v>10.26</v>
          </cell>
          <cell r="I96">
            <v>53.55</v>
          </cell>
          <cell r="P96">
            <v>0</v>
          </cell>
          <cell r="R96">
            <v>0</v>
          </cell>
          <cell r="V96">
            <v>1.0800000000000018</v>
          </cell>
          <cell r="W96">
            <v>57.83</v>
          </cell>
          <cell r="X96">
            <v>11.340000000000002</v>
          </cell>
          <cell r="Y96">
            <v>607.25</v>
          </cell>
          <cell r="Z96">
            <v>1.1052564522587456</v>
          </cell>
          <cell r="AB96">
            <v>0</v>
          </cell>
        </row>
        <row r="97">
          <cell r="H97">
            <v>9</v>
          </cell>
          <cell r="I97">
            <v>327.9</v>
          </cell>
          <cell r="P97">
            <v>0</v>
          </cell>
          <cell r="R97">
            <v>0</v>
          </cell>
          <cell r="X97">
            <v>9</v>
          </cell>
          <cell r="Y97">
            <v>2951.1</v>
          </cell>
          <cell r="Z97">
            <v>1</v>
          </cell>
          <cell r="AB97">
            <v>0</v>
          </cell>
        </row>
        <row r="98">
          <cell r="I98" t="str">
            <v xml:space="preserve">                          -   </v>
          </cell>
          <cell r="X98">
            <v>0</v>
          </cell>
          <cell r="AB98">
            <v>0</v>
          </cell>
        </row>
        <row r="99">
          <cell r="H99">
            <v>5</v>
          </cell>
          <cell r="I99">
            <v>246.11</v>
          </cell>
          <cell r="P99">
            <v>0</v>
          </cell>
          <cell r="R99">
            <v>0</v>
          </cell>
          <cell r="X99">
            <v>5</v>
          </cell>
          <cell r="Y99">
            <v>1230.55</v>
          </cell>
          <cell r="Z99">
            <v>1</v>
          </cell>
          <cell r="AB99">
            <v>0</v>
          </cell>
        </row>
        <row r="100">
          <cell r="H100">
            <v>1</v>
          </cell>
          <cell r="I100">
            <v>447.48</v>
          </cell>
          <cell r="P100">
            <v>0</v>
          </cell>
          <cell r="R100">
            <v>0</v>
          </cell>
          <cell r="X100">
            <v>1</v>
          </cell>
          <cell r="Y100">
            <v>447.48</v>
          </cell>
          <cell r="Z100">
            <v>1</v>
          </cell>
          <cell r="AB100">
            <v>0</v>
          </cell>
        </row>
        <row r="101">
          <cell r="H101">
            <v>12.6</v>
          </cell>
          <cell r="I101">
            <v>279.77999999999997</v>
          </cell>
          <cell r="P101">
            <v>0</v>
          </cell>
          <cell r="R101">
            <v>0</v>
          </cell>
          <cell r="V101">
            <v>161.70900000000003</v>
          </cell>
          <cell r="W101">
            <v>45242.94</v>
          </cell>
          <cell r="X101">
            <v>174.30900000000003</v>
          </cell>
          <cell r="Y101">
            <v>48768.17</v>
          </cell>
          <cell r="Z101">
            <v>13.834078440494494</v>
          </cell>
          <cell r="AB101">
            <v>0</v>
          </cell>
        </row>
        <row r="102">
          <cell r="AB102">
            <v>0</v>
          </cell>
        </row>
        <row r="103">
          <cell r="U103">
            <v>5111.05</v>
          </cell>
          <cell r="W103">
            <v>958.73</v>
          </cell>
          <cell r="Y103">
            <v>7331.6900000000005</v>
          </cell>
          <cell r="Z103">
            <v>0.63842539459178937</v>
          </cell>
          <cell r="AB103">
            <v>5111.05</v>
          </cell>
        </row>
        <row r="104">
          <cell r="H104">
            <v>13.8</v>
          </cell>
          <cell r="I104">
            <v>721.9</v>
          </cell>
          <cell r="P104">
            <v>0</v>
          </cell>
          <cell r="R104">
            <v>0</v>
          </cell>
          <cell r="T104">
            <v>7.08</v>
          </cell>
          <cell r="U104">
            <v>5111.05</v>
          </cell>
          <cell r="X104">
            <v>6.7200000000000006</v>
          </cell>
          <cell r="Y104">
            <v>4851.16</v>
          </cell>
          <cell r="Z104">
            <v>0.48695571870526855</v>
          </cell>
          <cell r="AB104">
            <v>5111.05</v>
          </cell>
        </row>
        <row r="105">
          <cell r="I105" t="str">
            <v xml:space="preserve">                          -   </v>
          </cell>
          <cell r="AB105">
            <v>0</v>
          </cell>
        </row>
        <row r="106">
          <cell r="H106">
            <v>7</v>
          </cell>
          <cell r="I106">
            <v>217.4</v>
          </cell>
          <cell r="P106">
            <v>0</v>
          </cell>
          <cell r="R106">
            <v>0</v>
          </cell>
          <cell r="V106">
            <v>4.41</v>
          </cell>
          <cell r="W106">
            <v>958.73</v>
          </cell>
          <cell r="X106">
            <v>11.41</v>
          </cell>
          <cell r="Y106">
            <v>2480.5300000000002</v>
          </cell>
          <cell r="Z106">
            <v>1.6299973715337102</v>
          </cell>
          <cell r="AB106">
            <v>0</v>
          </cell>
        </row>
        <row r="107">
          <cell r="AB107">
            <v>0</v>
          </cell>
        </row>
        <row r="108">
          <cell r="U108">
            <v>4548.75</v>
          </cell>
          <cell r="W108">
            <v>3946.67</v>
          </cell>
          <cell r="Y108">
            <v>53758.17</v>
          </cell>
          <cell r="Z108">
            <v>0.98892407799374016</v>
          </cell>
          <cell r="AB108">
            <v>4548.75</v>
          </cell>
        </row>
        <row r="109">
          <cell r="H109">
            <v>291.77999999999997</v>
          </cell>
          <cell r="I109">
            <v>91.81</v>
          </cell>
          <cell r="P109">
            <v>0</v>
          </cell>
          <cell r="R109">
            <v>0.95530879429707327</v>
          </cell>
          <cell r="T109">
            <v>13.189999999999941</v>
          </cell>
          <cell r="U109">
            <v>1210.97</v>
          </cell>
          <cell r="X109">
            <v>278.59000000000003</v>
          </cell>
          <cell r="Y109">
            <v>25577.34</v>
          </cell>
          <cell r="Z109">
            <v>0.95479447759321978</v>
          </cell>
          <cell r="AB109">
            <v>1210.97</v>
          </cell>
        </row>
        <row r="110">
          <cell r="H110">
            <v>284.77999999999997</v>
          </cell>
          <cell r="I110">
            <v>66</v>
          </cell>
          <cell r="P110">
            <v>0</v>
          </cell>
          <cell r="R110">
            <v>0.93665285483531158</v>
          </cell>
          <cell r="T110">
            <v>18.189999999999941</v>
          </cell>
          <cell r="U110">
            <v>1200.54</v>
          </cell>
          <cell r="X110">
            <v>266.59000000000003</v>
          </cell>
          <cell r="Y110">
            <v>17594.939999999999</v>
          </cell>
          <cell r="Z110">
            <v>0.93612613245312171</v>
          </cell>
          <cell r="AB110">
            <v>1200.54</v>
          </cell>
        </row>
        <row r="111">
          <cell r="H111">
            <v>7</v>
          </cell>
          <cell r="I111">
            <v>599.08000000000004</v>
          </cell>
          <cell r="P111">
            <v>0</v>
          </cell>
          <cell r="R111">
            <v>0</v>
          </cell>
          <cell r="V111">
            <v>5</v>
          </cell>
          <cell r="W111">
            <v>2995.4</v>
          </cell>
          <cell r="X111">
            <v>12</v>
          </cell>
          <cell r="Y111">
            <v>7188.96</v>
          </cell>
          <cell r="Z111">
            <v>1.7142857142857142</v>
          </cell>
          <cell r="AB111">
            <v>0</v>
          </cell>
        </row>
        <row r="112">
          <cell r="H112">
            <v>154.99</v>
          </cell>
          <cell r="I112">
            <v>17.3</v>
          </cell>
          <cell r="P112">
            <v>0</v>
          </cell>
          <cell r="R112">
            <v>0.20291631718175365</v>
          </cell>
          <cell r="T112">
            <v>123.54</v>
          </cell>
          <cell r="U112">
            <v>2137.2399999999998</v>
          </cell>
          <cell r="X112">
            <v>31.450000000000003</v>
          </cell>
          <cell r="Y112">
            <v>544.08000000000004</v>
          </cell>
          <cell r="Z112">
            <v>0.20291498217295958</v>
          </cell>
          <cell r="AB112">
            <v>2137.2399999999998</v>
          </cell>
        </row>
        <row r="113">
          <cell r="H113">
            <v>2.5</v>
          </cell>
          <cell r="I113">
            <v>27.47</v>
          </cell>
          <cell r="P113">
            <v>0</v>
          </cell>
          <cell r="R113">
            <v>0</v>
          </cell>
          <cell r="V113">
            <v>9</v>
          </cell>
          <cell r="W113">
            <v>247.23</v>
          </cell>
          <cell r="X113">
            <v>11.5</v>
          </cell>
          <cell r="Y113">
            <v>315.89999999999998</v>
          </cell>
          <cell r="Z113">
            <v>4.6002621231979024</v>
          </cell>
          <cell r="AB113">
            <v>0</v>
          </cell>
        </row>
        <row r="114">
          <cell r="H114">
            <v>107</v>
          </cell>
          <cell r="I114">
            <v>17.13</v>
          </cell>
          <cell r="P114">
            <v>0</v>
          </cell>
          <cell r="R114">
            <v>0.98130841121495327</v>
          </cell>
          <cell r="V114">
            <v>41.100000000000023</v>
          </cell>
          <cell r="W114">
            <v>704.04</v>
          </cell>
          <cell r="X114">
            <v>148.10000000000002</v>
          </cell>
          <cell r="Y114">
            <v>2536.9499999999998</v>
          </cell>
          <cell r="Z114">
            <v>1.3841105127911353</v>
          </cell>
          <cell r="AB114">
            <v>0</v>
          </cell>
        </row>
        <row r="115">
          <cell r="AB115">
            <v>0</v>
          </cell>
        </row>
        <row r="116">
          <cell r="U116">
            <v>1071.1199999999999</v>
          </cell>
          <cell r="W116">
            <v>0</v>
          </cell>
          <cell r="Y116">
            <v>28644.73</v>
          </cell>
          <cell r="Z116">
            <v>0.96395458989058036</v>
          </cell>
          <cell r="AB116">
            <v>1071.1199999999999</v>
          </cell>
        </row>
        <row r="117">
          <cell r="H117">
            <v>169.75</v>
          </cell>
          <cell r="I117">
            <v>6.31</v>
          </cell>
          <cell r="P117">
            <v>0</v>
          </cell>
          <cell r="R117">
            <v>0</v>
          </cell>
          <cell r="T117">
            <v>169.75</v>
          </cell>
          <cell r="U117">
            <v>1071.1199999999999</v>
          </cell>
          <cell r="X117">
            <v>0</v>
          </cell>
          <cell r="Y117">
            <v>0</v>
          </cell>
          <cell r="Z117">
            <v>0</v>
          </cell>
          <cell r="AB117">
            <v>1071.1199999999999</v>
          </cell>
        </row>
        <row r="118">
          <cell r="H118">
            <v>77</v>
          </cell>
          <cell r="I118">
            <v>105.55</v>
          </cell>
          <cell r="P118">
            <v>0</v>
          </cell>
          <cell r="R118">
            <v>1</v>
          </cell>
          <cell r="X118">
            <v>77</v>
          </cell>
          <cell r="Y118">
            <v>8127.35</v>
          </cell>
          <cell r="Z118">
            <v>1</v>
          </cell>
          <cell r="AB118">
            <v>0</v>
          </cell>
        </row>
        <row r="119">
          <cell r="H119">
            <v>105</v>
          </cell>
          <cell r="I119">
            <v>62.85</v>
          </cell>
          <cell r="P119">
            <v>0</v>
          </cell>
          <cell r="R119">
            <v>1</v>
          </cell>
          <cell r="X119">
            <v>105</v>
          </cell>
          <cell r="Y119">
            <v>6599.25</v>
          </cell>
          <cell r="Z119">
            <v>1</v>
          </cell>
          <cell r="AB119">
            <v>0</v>
          </cell>
        </row>
        <row r="120">
          <cell r="H120">
            <v>221.45</v>
          </cell>
          <cell r="I120">
            <v>62.85</v>
          </cell>
          <cell r="P120">
            <v>0.91601941747572835</v>
          </cell>
          <cell r="R120">
            <v>0.91601941747572835</v>
          </cell>
          <cell r="X120">
            <v>221.45</v>
          </cell>
          <cell r="Y120">
            <v>13918.13</v>
          </cell>
          <cell r="Z120">
            <v>1</v>
          </cell>
          <cell r="AB120">
            <v>0</v>
          </cell>
        </row>
        <row r="121">
          <cell r="AB121">
            <v>0</v>
          </cell>
        </row>
        <row r="122">
          <cell r="U122">
            <v>0</v>
          </cell>
          <cell r="W122">
            <v>3517.6400000000003</v>
          </cell>
          <cell r="Y122">
            <v>58336.15</v>
          </cell>
          <cell r="Z122">
            <v>1.0641690305280151</v>
          </cell>
          <cell r="AB122">
            <v>0</v>
          </cell>
        </row>
        <row r="123">
          <cell r="AB123">
            <v>0</v>
          </cell>
        </row>
        <row r="124">
          <cell r="AB124">
            <v>0</v>
          </cell>
        </row>
        <row r="125">
          <cell r="H125">
            <v>137.80000000000001</v>
          </cell>
          <cell r="I125">
            <v>16.059999999999999</v>
          </cell>
          <cell r="P125">
            <v>0</v>
          </cell>
          <cell r="R125">
            <v>0.99999999999999978</v>
          </cell>
          <cell r="X125">
            <v>137.80000000000001</v>
          </cell>
          <cell r="Y125">
            <v>2213.06</v>
          </cell>
          <cell r="Z125">
            <v>1</v>
          </cell>
          <cell r="AB125">
            <v>0</v>
          </cell>
        </row>
        <row r="126">
          <cell r="H126">
            <v>136.46</v>
          </cell>
          <cell r="I126">
            <v>19.989999999999998</v>
          </cell>
          <cell r="P126">
            <v>0</v>
          </cell>
          <cell r="R126">
            <v>1</v>
          </cell>
          <cell r="X126">
            <v>136.46</v>
          </cell>
          <cell r="Y126">
            <v>2727.83</v>
          </cell>
          <cell r="Z126">
            <v>1</v>
          </cell>
          <cell r="AB126">
            <v>0</v>
          </cell>
        </row>
        <row r="127">
          <cell r="H127">
            <v>959.21</v>
          </cell>
          <cell r="I127">
            <v>28.41</v>
          </cell>
          <cell r="P127">
            <v>0.87710240718924948</v>
          </cell>
          <cell r="R127">
            <v>0.99340644905703646</v>
          </cell>
          <cell r="X127">
            <v>959.21</v>
          </cell>
          <cell r="Y127">
            <v>27251.15</v>
          </cell>
          <cell r="Z127">
            <v>1</v>
          </cell>
          <cell r="AB127">
            <v>0</v>
          </cell>
        </row>
        <row r="128">
          <cell r="I128" t="str">
            <v xml:space="preserve">                          -   </v>
          </cell>
          <cell r="X128">
            <v>0</v>
          </cell>
          <cell r="AB128">
            <v>0</v>
          </cell>
        </row>
        <row r="129">
          <cell r="H129">
            <v>24.74</v>
          </cell>
          <cell r="I129">
            <v>19.989999999999998</v>
          </cell>
          <cell r="P129">
            <v>0</v>
          </cell>
          <cell r="R129">
            <v>1</v>
          </cell>
          <cell r="X129">
            <v>24.74</v>
          </cell>
          <cell r="Y129">
            <v>494.55</v>
          </cell>
          <cell r="Z129">
            <v>1</v>
          </cell>
          <cell r="AB129">
            <v>0</v>
          </cell>
        </row>
        <row r="130">
          <cell r="X130">
            <v>0</v>
          </cell>
          <cell r="Y130">
            <v>0</v>
          </cell>
          <cell r="AB130">
            <v>0</v>
          </cell>
        </row>
        <row r="131">
          <cell r="X131">
            <v>0</v>
          </cell>
          <cell r="Y131">
            <v>0</v>
          </cell>
          <cell r="AB131">
            <v>0</v>
          </cell>
        </row>
        <row r="132">
          <cell r="H132">
            <v>51.85</v>
          </cell>
          <cell r="I132">
            <v>4.3</v>
          </cell>
          <cell r="P132">
            <v>0</v>
          </cell>
          <cell r="R132">
            <v>0.6345226615236258</v>
          </cell>
          <cell r="V132">
            <v>114.37715</v>
          </cell>
          <cell r="W132">
            <v>491.82</v>
          </cell>
          <cell r="X132">
            <v>166.22714999999999</v>
          </cell>
          <cell r="Y132">
            <v>714.77</v>
          </cell>
          <cell r="Z132">
            <v>3.2059654631083205</v>
          </cell>
          <cell r="AB132">
            <v>0</v>
          </cell>
        </row>
        <row r="133">
          <cell r="H133">
            <v>63.19</v>
          </cell>
          <cell r="I133">
            <v>16.059999999999999</v>
          </cell>
          <cell r="P133">
            <v>0</v>
          </cell>
          <cell r="R133">
            <v>0.5206520018990346</v>
          </cell>
          <cell r="X133">
            <v>63.19</v>
          </cell>
          <cell r="Y133">
            <v>1014.83</v>
          </cell>
          <cell r="Z133">
            <v>1</v>
          </cell>
          <cell r="AB133">
            <v>0</v>
          </cell>
        </row>
        <row r="134">
          <cell r="H134">
            <v>14.86</v>
          </cell>
          <cell r="I134">
            <v>19.989999999999998</v>
          </cell>
          <cell r="P134">
            <v>0</v>
          </cell>
          <cell r="R134">
            <v>1</v>
          </cell>
          <cell r="V134">
            <v>151.36714999999998</v>
          </cell>
          <cell r="W134">
            <v>3025.82</v>
          </cell>
          <cell r="X134">
            <v>166.22714999999999</v>
          </cell>
          <cell r="Y134">
            <v>3322.88</v>
          </cell>
          <cell r="Z134">
            <v>11.186264938562532</v>
          </cell>
          <cell r="AB134">
            <v>0</v>
          </cell>
        </row>
        <row r="135">
          <cell r="H135">
            <v>460.27</v>
          </cell>
          <cell r="I135">
            <v>44.75</v>
          </cell>
          <cell r="P135">
            <v>0.10135355334912118</v>
          </cell>
          <cell r="R135">
            <v>1</v>
          </cell>
          <cell r="X135">
            <v>460.27</v>
          </cell>
          <cell r="Y135">
            <v>20597.080000000002</v>
          </cell>
          <cell r="Z135">
            <v>1</v>
          </cell>
          <cell r="AB135">
            <v>0</v>
          </cell>
        </row>
        <row r="136">
          <cell r="AB136">
            <v>0</v>
          </cell>
        </row>
        <row r="137">
          <cell r="U137">
            <v>17681.78</v>
          </cell>
          <cell r="W137">
            <v>35461.11</v>
          </cell>
          <cell r="Y137">
            <v>175089.06</v>
          </cell>
          <cell r="Z137">
            <v>1.1130209594115457</v>
          </cell>
          <cell r="AB137">
            <v>17681.78</v>
          </cell>
        </row>
        <row r="138">
          <cell r="H138">
            <v>1707</v>
          </cell>
          <cell r="I138">
            <v>18.32</v>
          </cell>
          <cell r="P138">
            <v>0.16094317516110135</v>
          </cell>
          <cell r="R138">
            <v>0.88037492677211482</v>
          </cell>
          <cell r="T138">
            <v>441.45900000000006</v>
          </cell>
          <cell r="U138">
            <v>8087.52</v>
          </cell>
          <cell r="X138">
            <v>1265.5409999999999</v>
          </cell>
          <cell r="Y138">
            <v>23184.71</v>
          </cell>
          <cell r="Z138">
            <v>0.74138309248074319</v>
          </cell>
          <cell r="AB138">
            <v>8087.52</v>
          </cell>
        </row>
        <row r="139">
          <cell r="H139">
            <v>1304.0999999999999</v>
          </cell>
          <cell r="I139">
            <v>12.96</v>
          </cell>
          <cell r="P139">
            <v>0.42174679855839281</v>
          </cell>
          <cell r="R139">
            <v>1</v>
          </cell>
          <cell r="V139">
            <v>351.73</v>
          </cell>
          <cell r="W139">
            <v>4558.42</v>
          </cell>
          <cell r="X139">
            <v>1655.83</v>
          </cell>
          <cell r="Y139">
            <v>21459.55</v>
          </cell>
          <cell r="Z139">
            <v>1.2697109601547352</v>
          </cell>
          <cell r="AB139">
            <v>0</v>
          </cell>
        </row>
        <row r="140">
          <cell r="H140">
            <v>224</v>
          </cell>
          <cell r="I140">
            <v>52.2</v>
          </cell>
          <cell r="P140">
            <v>0.97669642857142858</v>
          </cell>
          <cell r="R140">
            <v>1</v>
          </cell>
          <cell r="V140">
            <v>43.99</v>
          </cell>
          <cell r="W140">
            <v>2296.27</v>
          </cell>
          <cell r="X140">
            <v>267.99</v>
          </cell>
          <cell r="Y140">
            <v>13989.07</v>
          </cell>
          <cell r="Z140">
            <v>1.19638324438971</v>
          </cell>
          <cell r="AB140">
            <v>0</v>
          </cell>
        </row>
        <row r="141">
          <cell r="H141">
            <v>36</v>
          </cell>
          <cell r="I141">
            <v>48.22</v>
          </cell>
          <cell r="P141">
            <v>0</v>
          </cell>
          <cell r="R141">
            <v>0.32944444444444443</v>
          </cell>
          <cell r="T141">
            <v>21.176499999999997</v>
          </cell>
          <cell r="U141">
            <v>1021.13</v>
          </cell>
          <cell r="X141">
            <v>14.823500000000003</v>
          </cell>
          <cell r="Y141">
            <v>714.78</v>
          </cell>
          <cell r="Z141">
            <v>0.41175860638739109</v>
          </cell>
          <cell r="AB141">
            <v>1021.13</v>
          </cell>
        </row>
        <row r="142">
          <cell r="H142">
            <v>470</v>
          </cell>
          <cell r="I142">
            <v>44.32</v>
          </cell>
          <cell r="P142">
            <v>0.5588936170212766</v>
          </cell>
          <cell r="R142">
            <v>0.5588936170212766</v>
          </cell>
          <cell r="T142">
            <v>193.43710000000004</v>
          </cell>
          <cell r="U142">
            <v>8573.1299999999992</v>
          </cell>
          <cell r="X142">
            <v>276.56289999999996</v>
          </cell>
          <cell r="Y142">
            <v>12257.26</v>
          </cell>
          <cell r="Z142">
            <v>0.58843133113142332</v>
          </cell>
          <cell r="AB142">
            <v>8573.1299999999992</v>
          </cell>
        </row>
        <row r="143">
          <cell r="H143">
            <v>885</v>
          </cell>
          <cell r="I143">
            <v>78.22</v>
          </cell>
          <cell r="P143">
            <v>0</v>
          </cell>
          <cell r="R143">
            <v>0.99760451977401132</v>
          </cell>
          <cell r="V143">
            <v>365.71749999999997</v>
          </cell>
          <cell r="W143">
            <v>28606.42</v>
          </cell>
          <cell r="X143">
            <v>1250.7175</v>
          </cell>
          <cell r="Y143">
            <v>97831.12</v>
          </cell>
          <cell r="Z143">
            <v>1.4132400718240743</v>
          </cell>
          <cell r="AB143">
            <v>0</v>
          </cell>
        </row>
        <row r="144">
          <cell r="H144">
            <v>77</v>
          </cell>
          <cell r="I144">
            <v>73.41</v>
          </cell>
          <cell r="P144">
            <v>0</v>
          </cell>
          <cell r="R144">
            <v>1</v>
          </cell>
          <cell r="X144">
            <v>77</v>
          </cell>
          <cell r="Y144">
            <v>5652.57</v>
          </cell>
          <cell r="Z144">
            <v>1</v>
          </cell>
          <cell r="AB144">
            <v>0</v>
          </cell>
        </row>
        <row r="145">
          <cell r="AB145">
            <v>0</v>
          </cell>
        </row>
        <row r="146">
          <cell r="U146">
            <v>7617</v>
          </cell>
          <cell r="W146">
            <v>0</v>
          </cell>
          <cell r="Y146">
            <v>18191.330000000002</v>
          </cell>
          <cell r="Z146">
            <v>0.70486218607543683</v>
          </cell>
          <cell r="AB146">
            <v>7617</v>
          </cell>
        </row>
        <row r="147">
          <cell r="H147">
            <v>32.799999999999997</v>
          </cell>
          <cell r="I147">
            <v>36.24</v>
          </cell>
          <cell r="P147">
            <v>0</v>
          </cell>
          <cell r="R147">
            <v>0</v>
          </cell>
          <cell r="X147">
            <v>32.799999999999997</v>
          </cell>
          <cell r="Y147">
            <v>1188.67</v>
          </cell>
          <cell r="Z147">
            <v>1</v>
          </cell>
          <cell r="AB147">
            <v>0</v>
          </cell>
        </row>
        <row r="148">
          <cell r="H148">
            <v>648</v>
          </cell>
          <cell r="I148">
            <v>9.68</v>
          </cell>
          <cell r="P148">
            <v>0</v>
          </cell>
          <cell r="R148">
            <v>0</v>
          </cell>
          <cell r="T148">
            <v>624.6</v>
          </cell>
          <cell r="U148">
            <v>6046.12</v>
          </cell>
          <cell r="X148">
            <v>23.399999999999977</v>
          </cell>
          <cell r="Y148">
            <v>226.51</v>
          </cell>
          <cell r="Z148">
            <v>3.6110792266095294E-2</v>
          </cell>
          <cell r="AB148">
            <v>6046.12</v>
          </cell>
        </row>
        <row r="149">
          <cell r="H149">
            <v>548</v>
          </cell>
          <cell r="I149">
            <v>33.479999999999997</v>
          </cell>
          <cell r="P149">
            <v>0</v>
          </cell>
          <cell r="R149">
            <v>0.57737226277372256</v>
          </cell>
          <cell r="T149">
            <v>46.920000000000016</v>
          </cell>
          <cell r="U149">
            <v>1570.88</v>
          </cell>
          <cell r="X149">
            <v>501.08</v>
          </cell>
          <cell r="Y149">
            <v>16776.150000000001</v>
          </cell>
          <cell r="Z149">
            <v>0.91437910420427493</v>
          </cell>
          <cell r="AB149">
            <v>1570.88</v>
          </cell>
        </row>
        <row r="150">
          <cell r="AB150">
            <v>0</v>
          </cell>
        </row>
        <row r="151">
          <cell r="U151">
            <v>0</v>
          </cell>
          <cell r="W151">
            <v>23121.769999999997</v>
          </cell>
          <cell r="Y151">
            <v>71355.460000000006</v>
          </cell>
          <cell r="Z151">
            <v>1.4793700169673971</v>
          </cell>
          <cell r="AB151">
            <v>0</v>
          </cell>
        </row>
        <row r="152">
          <cell r="AB152">
            <v>0</v>
          </cell>
        </row>
        <row r="153">
          <cell r="H153">
            <v>638.78</v>
          </cell>
          <cell r="I153">
            <v>23.87</v>
          </cell>
          <cell r="P153">
            <v>0</v>
          </cell>
          <cell r="R153">
            <v>0.75047747268230069</v>
          </cell>
          <cell r="V153">
            <v>42.508000000000038</v>
          </cell>
          <cell r="W153">
            <v>1014.66</v>
          </cell>
          <cell r="X153">
            <v>681.28800000000001</v>
          </cell>
          <cell r="Y153">
            <v>16262.34</v>
          </cell>
          <cell r="Z153">
            <v>1.0665459050464761</v>
          </cell>
          <cell r="AB153">
            <v>0</v>
          </cell>
        </row>
        <row r="154">
          <cell r="H154">
            <v>77.3</v>
          </cell>
          <cell r="I154">
            <v>8.92</v>
          </cell>
          <cell r="P154">
            <v>0</v>
          </cell>
          <cell r="R154">
            <v>0.47141009055627425</v>
          </cell>
          <cell r="X154">
            <v>77.3</v>
          </cell>
          <cell r="Y154">
            <v>689.51</v>
          </cell>
          <cell r="Z154">
            <v>1</v>
          </cell>
          <cell r="AB154">
            <v>0</v>
          </cell>
        </row>
        <row r="155">
          <cell r="H155" t="str">
            <v xml:space="preserve">                                   -   </v>
          </cell>
          <cell r="I155" t="str">
            <v xml:space="preserve">                          -   </v>
          </cell>
          <cell r="AB155">
            <v>0</v>
          </cell>
        </row>
        <row r="156">
          <cell r="H156">
            <v>606.17999999999995</v>
          </cell>
          <cell r="I156">
            <v>9.68</v>
          </cell>
          <cell r="P156">
            <v>0</v>
          </cell>
          <cell r="R156">
            <v>0.57250321686627748</v>
          </cell>
          <cell r="V156">
            <v>261.43096249999996</v>
          </cell>
          <cell r="W156">
            <v>2530.65</v>
          </cell>
          <cell r="X156">
            <v>867.61096249999991</v>
          </cell>
          <cell r="Y156">
            <v>8398.4699999999993</v>
          </cell>
          <cell r="Z156">
            <v>1.4312760105115698</v>
          </cell>
          <cell r="AB156">
            <v>0</v>
          </cell>
        </row>
        <row r="157">
          <cell r="H157" t="str">
            <v xml:space="preserve">                                   -   </v>
          </cell>
          <cell r="I157" t="str">
            <v xml:space="preserve">                          -   </v>
          </cell>
          <cell r="AB157">
            <v>0</v>
          </cell>
        </row>
        <row r="158">
          <cell r="H158">
            <v>732.68</v>
          </cell>
          <cell r="I158">
            <v>19.77</v>
          </cell>
          <cell r="P158">
            <v>0</v>
          </cell>
          <cell r="R158">
            <v>0.99634219577441729</v>
          </cell>
          <cell r="V158">
            <v>246.34500000000014</v>
          </cell>
          <cell r="W158">
            <v>4870.24</v>
          </cell>
          <cell r="X158">
            <v>979.02500000000009</v>
          </cell>
          <cell r="Y158">
            <v>19355.32</v>
          </cell>
          <cell r="Z158">
            <v>1.3362245841928384</v>
          </cell>
          <cell r="AB158">
            <v>0</v>
          </cell>
        </row>
        <row r="159">
          <cell r="H159" t="str">
            <v xml:space="preserve">                                   -   </v>
          </cell>
          <cell r="I159" t="str">
            <v xml:space="preserve">                          -   </v>
          </cell>
          <cell r="AB159">
            <v>0</v>
          </cell>
        </row>
        <row r="160">
          <cell r="H160">
            <v>257.60000000000002</v>
          </cell>
          <cell r="I160">
            <v>27.98</v>
          </cell>
          <cell r="P160">
            <v>0</v>
          </cell>
          <cell r="R160">
            <v>0.34879658385093165</v>
          </cell>
          <cell r="X160">
            <v>257.60000000000002</v>
          </cell>
          <cell r="Y160">
            <v>7207.64</v>
          </cell>
          <cell r="Z160">
            <v>1</v>
          </cell>
          <cell r="AB160">
            <v>0</v>
          </cell>
        </row>
        <row r="161">
          <cell r="H161">
            <v>54.8</v>
          </cell>
          <cell r="I161">
            <v>10.6</v>
          </cell>
          <cell r="P161">
            <v>0</v>
          </cell>
          <cell r="R161">
            <v>0.57737226277372267</v>
          </cell>
          <cell r="V161">
            <v>273.89800000000002</v>
          </cell>
          <cell r="W161">
            <v>2903.31</v>
          </cell>
          <cell r="X161">
            <v>328.69800000000004</v>
          </cell>
          <cell r="Y161">
            <v>3484.19</v>
          </cell>
          <cell r="Z161">
            <v>5.9981235367029333</v>
          </cell>
          <cell r="AB161">
            <v>0</v>
          </cell>
        </row>
        <row r="162">
          <cell r="H162">
            <v>170.5</v>
          </cell>
          <cell r="I162">
            <v>24.37</v>
          </cell>
          <cell r="P162">
            <v>0</v>
          </cell>
          <cell r="R162">
            <v>0</v>
          </cell>
          <cell r="V162">
            <v>484.32140000000004</v>
          </cell>
          <cell r="W162">
            <v>11802.91</v>
          </cell>
          <cell r="X162">
            <v>654.82140000000004</v>
          </cell>
          <cell r="Y162">
            <v>15957.99</v>
          </cell>
          <cell r="Z162">
            <v>3.8405975336214948</v>
          </cell>
          <cell r="AB162">
            <v>0</v>
          </cell>
        </row>
        <row r="163">
          <cell r="AB163">
            <v>0</v>
          </cell>
        </row>
        <row r="164">
          <cell r="U164">
            <v>0</v>
          </cell>
          <cell r="W164">
            <v>11972.269999999999</v>
          </cell>
          <cell r="Y164">
            <v>88053.09</v>
          </cell>
          <cell r="Z164">
            <v>1.157362677921016</v>
          </cell>
          <cell r="AB164">
            <v>0</v>
          </cell>
        </row>
        <row r="165">
          <cell r="H165">
            <v>43.5</v>
          </cell>
          <cell r="I165">
            <v>235.76</v>
          </cell>
          <cell r="P165">
            <v>0</v>
          </cell>
          <cell r="R165">
            <v>0.50137931034482752</v>
          </cell>
          <cell r="V165">
            <v>8.3949999999999818</v>
          </cell>
          <cell r="W165">
            <v>1979.2</v>
          </cell>
          <cell r="X165">
            <v>51.894999999999982</v>
          </cell>
          <cell r="Y165">
            <v>12234.76</v>
          </cell>
          <cell r="Z165">
            <v>1.1929879987050926</v>
          </cell>
          <cell r="AB165">
            <v>0</v>
          </cell>
        </row>
        <row r="166">
          <cell r="H166">
            <v>10.5</v>
          </cell>
          <cell r="I166">
            <v>235.76</v>
          </cell>
          <cell r="P166">
            <v>0</v>
          </cell>
          <cell r="R166">
            <v>0</v>
          </cell>
          <cell r="V166">
            <v>3.9800000000000004</v>
          </cell>
          <cell r="W166">
            <v>938.32</v>
          </cell>
          <cell r="X166">
            <v>14.48</v>
          </cell>
          <cell r="Y166">
            <v>3413.8</v>
          </cell>
          <cell r="Z166">
            <v>1.3790456800297317</v>
          </cell>
          <cell r="AB166">
            <v>0</v>
          </cell>
        </row>
        <row r="167">
          <cell r="H167">
            <v>53</v>
          </cell>
          <cell r="I167">
            <v>377.1</v>
          </cell>
          <cell r="P167">
            <v>0</v>
          </cell>
          <cell r="R167">
            <v>0.33773584905660375</v>
          </cell>
          <cell r="V167">
            <v>6.1300000000000026</v>
          </cell>
          <cell r="W167">
            <v>2311.62</v>
          </cell>
          <cell r="X167">
            <v>59.13</v>
          </cell>
          <cell r="Y167">
            <v>22297.919999999998</v>
          </cell>
          <cell r="Z167">
            <v>1.1156602272556702</v>
          </cell>
          <cell r="AB167">
            <v>0</v>
          </cell>
        </row>
        <row r="168">
          <cell r="H168">
            <v>35.700000000000003</v>
          </cell>
          <cell r="I168">
            <v>234.98</v>
          </cell>
          <cell r="P168">
            <v>0</v>
          </cell>
          <cell r="R168">
            <v>0.22296918767507001</v>
          </cell>
          <cell r="V168">
            <v>3.7999999999999972</v>
          </cell>
          <cell r="W168">
            <v>892.92</v>
          </cell>
          <cell r="X168">
            <v>39.5</v>
          </cell>
          <cell r="Y168">
            <v>9281.7099999999991</v>
          </cell>
          <cell r="Z168">
            <v>1.1064433684039869</v>
          </cell>
          <cell r="AB168">
            <v>0</v>
          </cell>
        </row>
        <row r="169">
          <cell r="H169">
            <v>65.8</v>
          </cell>
          <cell r="I169">
            <v>44.33</v>
          </cell>
          <cell r="P169">
            <v>0</v>
          </cell>
          <cell r="R169">
            <v>0</v>
          </cell>
          <cell r="V169">
            <v>10.789999999999992</v>
          </cell>
          <cell r="W169">
            <v>478.32</v>
          </cell>
          <cell r="X169">
            <v>76.589999999999989</v>
          </cell>
          <cell r="Y169">
            <v>3395.23</v>
          </cell>
          <cell r="Z169">
            <v>1.1639817478084686</v>
          </cell>
          <cell r="AB169">
            <v>0</v>
          </cell>
        </row>
        <row r="170">
          <cell r="H170">
            <v>2</v>
          </cell>
          <cell r="I170">
            <v>251.72</v>
          </cell>
          <cell r="P170">
            <v>0</v>
          </cell>
          <cell r="R170">
            <v>0</v>
          </cell>
          <cell r="X170">
            <v>2</v>
          </cell>
          <cell r="Y170">
            <v>503.44</v>
          </cell>
          <cell r="Z170">
            <v>1</v>
          </cell>
          <cell r="AB170">
            <v>0</v>
          </cell>
        </row>
        <row r="171">
          <cell r="H171">
            <v>10.9</v>
          </cell>
          <cell r="I171">
            <v>273.23</v>
          </cell>
          <cell r="P171">
            <v>0</v>
          </cell>
          <cell r="R171">
            <v>1</v>
          </cell>
          <cell r="X171">
            <v>10.9</v>
          </cell>
          <cell r="Y171">
            <v>2978.2</v>
          </cell>
          <cell r="Z171">
            <v>1</v>
          </cell>
          <cell r="AB171">
            <v>0</v>
          </cell>
        </row>
        <row r="172">
          <cell r="H172">
            <v>11.79</v>
          </cell>
          <cell r="I172">
            <v>453</v>
          </cell>
          <cell r="P172">
            <v>0</v>
          </cell>
          <cell r="R172">
            <v>1</v>
          </cell>
          <cell r="X172">
            <v>11.79</v>
          </cell>
          <cell r="Y172">
            <v>5340.87</v>
          </cell>
          <cell r="Z172">
            <v>1</v>
          </cell>
          <cell r="AB172">
            <v>0</v>
          </cell>
        </row>
        <row r="173">
          <cell r="H173">
            <v>1</v>
          </cell>
          <cell r="I173">
            <v>226.5</v>
          </cell>
          <cell r="P173">
            <v>0</v>
          </cell>
          <cell r="R173">
            <v>0</v>
          </cell>
          <cell r="X173">
            <v>1</v>
          </cell>
          <cell r="Y173">
            <v>226.5</v>
          </cell>
          <cell r="Z173">
            <v>1</v>
          </cell>
          <cell r="AB173">
            <v>0</v>
          </cell>
        </row>
        <row r="174">
          <cell r="H174">
            <v>2</v>
          </cell>
          <cell r="I174">
            <v>213.6</v>
          </cell>
          <cell r="P174">
            <v>0</v>
          </cell>
          <cell r="R174">
            <v>0</v>
          </cell>
          <cell r="X174">
            <v>2</v>
          </cell>
          <cell r="Y174">
            <v>427.2</v>
          </cell>
          <cell r="Z174">
            <v>1</v>
          </cell>
          <cell r="AB174">
            <v>0</v>
          </cell>
        </row>
        <row r="175">
          <cell r="H175">
            <v>8</v>
          </cell>
          <cell r="I175">
            <v>142</v>
          </cell>
          <cell r="P175">
            <v>0</v>
          </cell>
          <cell r="R175">
            <v>0</v>
          </cell>
          <cell r="X175">
            <v>8</v>
          </cell>
          <cell r="Y175">
            <v>1136</v>
          </cell>
          <cell r="Z175">
            <v>1</v>
          </cell>
          <cell r="AB175">
            <v>0</v>
          </cell>
        </row>
        <row r="176">
          <cell r="H176">
            <v>2</v>
          </cell>
          <cell r="I176">
            <v>142</v>
          </cell>
          <cell r="P176">
            <v>0</v>
          </cell>
          <cell r="R176">
            <v>0</v>
          </cell>
          <cell r="X176">
            <v>2</v>
          </cell>
          <cell r="Y176">
            <v>284</v>
          </cell>
          <cell r="Z176">
            <v>1</v>
          </cell>
          <cell r="AB176">
            <v>0</v>
          </cell>
        </row>
        <row r="177">
          <cell r="H177">
            <v>2.85</v>
          </cell>
          <cell r="I177">
            <v>212.73</v>
          </cell>
          <cell r="P177">
            <v>0</v>
          </cell>
          <cell r="R177">
            <v>0</v>
          </cell>
          <cell r="V177">
            <v>2.1300000000000003</v>
          </cell>
          <cell r="W177">
            <v>453.11</v>
          </cell>
          <cell r="X177">
            <v>4.9800000000000004</v>
          </cell>
          <cell r="Y177">
            <v>1059.3900000000001</v>
          </cell>
          <cell r="Z177">
            <v>1.7473609553341694</v>
          </cell>
          <cell r="AB177">
            <v>0</v>
          </cell>
        </row>
        <row r="178">
          <cell r="H178">
            <v>9.1999999999999993</v>
          </cell>
          <cell r="I178">
            <v>96.47</v>
          </cell>
          <cell r="P178">
            <v>0</v>
          </cell>
          <cell r="R178">
            <v>0</v>
          </cell>
          <cell r="V178">
            <v>9.1999999999999993</v>
          </cell>
          <cell r="W178">
            <v>887.52</v>
          </cell>
          <cell r="X178">
            <v>18.399999999999999</v>
          </cell>
          <cell r="Y178">
            <v>1775.04</v>
          </cell>
          <cell r="Z178">
            <v>2</v>
          </cell>
          <cell r="AB178">
            <v>0</v>
          </cell>
        </row>
        <row r="179">
          <cell r="H179">
            <v>3</v>
          </cell>
          <cell r="I179">
            <v>5188.55</v>
          </cell>
          <cell r="P179">
            <v>0</v>
          </cell>
          <cell r="R179">
            <v>0</v>
          </cell>
          <cell r="X179">
            <v>3</v>
          </cell>
          <cell r="Y179">
            <v>15565.65</v>
          </cell>
          <cell r="Z179">
            <v>1</v>
          </cell>
          <cell r="AB179">
            <v>0</v>
          </cell>
        </row>
        <row r="180">
          <cell r="H180">
            <v>2</v>
          </cell>
          <cell r="I180">
            <v>2015.63</v>
          </cell>
          <cell r="P180">
            <v>0</v>
          </cell>
          <cell r="R180">
            <v>0</v>
          </cell>
          <cell r="V180">
            <v>2</v>
          </cell>
          <cell r="W180">
            <v>4031.26</v>
          </cell>
          <cell r="X180">
            <v>4</v>
          </cell>
          <cell r="Y180">
            <v>8062.52</v>
          </cell>
          <cell r="Z180">
            <v>2</v>
          </cell>
          <cell r="AB180">
            <v>0</v>
          </cell>
        </row>
        <row r="181">
          <cell r="H181">
            <v>1</v>
          </cell>
          <cell r="I181">
            <v>70.86</v>
          </cell>
          <cell r="P181">
            <v>0</v>
          </cell>
          <cell r="R181">
            <v>0</v>
          </cell>
          <cell r="X181">
            <v>1</v>
          </cell>
          <cell r="Y181">
            <v>70.86</v>
          </cell>
          <cell r="Z181">
            <v>1</v>
          </cell>
          <cell r="AB181">
            <v>0</v>
          </cell>
        </row>
        <row r="182">
          <cell r="AB182">
            <v>0</v>
          </cell>
        </row>
        <row r="183">
          <cell r="U183">
            <v>611.3599999999999</v>
          </cell>
          <cell r="W183">
            <v>5513.97</v>
          </cell>
          <cell r="Y183">
            <v>179948.38999999998</v>
          </cell>
          <cell r="Z183">
            <v>1.0280075875008241</v>
          </cell>
          <cell r="AB183">
            <v>611.3599999999999</v>
          </cell>
        </row>
        <row r="184">
          <cell r="U184">
            <v>0</v>
          </cell>
          <cell r="W184">
            <v>0</v>
          </cell>
          <cell r="Y184">
            <v>16932.25</v>
          </cell>
          <cell r="Z184">
            <v>1</v>
          </cell>
          <cell r="AB184">
            <v>0</v>
          </cell>
        </row>
        <row r="185">
          <cell r="AB185">
            <v>0</v>
          </cell>
        </row>
        <row r="186">
          <cell r="AB186">
            <v>0</v>
          </cell>
        </row>
        <row r="187">
          <cell r="H187">
            <v>172</v>
          </cell>
          <cell r="I187">
            <v>13.76</v>
          </cell>
          <cell r="P187">
            <v>0.26104651162790699</v>
          </cell>
          <cell r="R187">
            <v>1</v>
          </cell>
          <cell r="X187">
            <v>172</v>
          </cell>
          <cell r="Y187">
            <v>2366.7199999999998</v>
          </cell>
          <cell r="Z187">
            <v>1</v>
          </cell>
          <cell r="AB187">
            <v>0</v>
          </cell>
        </row>
        <row r="188">
          <cell r="H188">
            <v>169</v>
          </cell>
          <cell r="I188">
            <v>21.02</v>
          </cell>
          <cell r="P188">
            <v>0.27426035502958579</v>
          </cell>
          <cell r="R188">
            <v>1</v>
          </cell>
          <cell r="X188">
            <v>169</v>
          </cell>
          <cell r="Y188">
            <v>3552.38</v>
          </cell>
          <cell r="Z188">
            <v>1</v>
          </cell>
          <cell r="AB188">
            <v>0</v>
          </cell>
        </row>
        <row r="189">
          <cell r="H189">
            <v>66</v>
          </cell>
          <cell r="I189">
            <v>29.91</v>
          </cell>
          <cell r="P189">
            <v>5.909090909090909E-2</v>
          </cell>
          <cell r="R189">
            <v>1</v>
          </cell>
          <cell r="X189">
            <v>66</v>
          </cell>
          <cell r="Y189">
            <v>1974.06</v>
          </cell>
          <cell r="Z189">
            <v>1</v>
          </cell>
          <cell r="AB189">
            <v>0</v>
          </cell>
        </row>
        <row r="190">
          <cell r="H190">
            <v>39</v>
          </cell>
          <cell r="I190">
            <v>46.93</v>
          </cell>
          <cell r="P190">
            <v>0.18461538461538463</v>
          </cell>
          <cell r="R190">
            <v>1</v>
          </cell>
          <cell r="X190">
            <v>39</v>
          </cell>
          <cell r="Y190">
            <v>1830.27</v>
          </cell>
          <cell r="Z190">
            <v>1</v>
          </cell>
          <cell r="AB190">
            <v>0</v>
          </cell>
        </row>
        <row r="191">
          <cell r="H191">
            <v>87</v>
          </cell>
          <cell r="I191">
            <v>82.86</v>
          </cell>
          <cell r="P191">
            <v>0</v>
          </cell>
          <cell r="R191">
            <v>1</v>
          </cell>
          <cell r="X191">
            <v>87</v>
          </cell>
          <cell r="Y191">
            <v>7208.82</v>
          </cell>
          <cell r="Z191">
            <v>1</v>
          </cell>
          <cell r="AB191">
            <v>0</v>
          </cell>
        </row>
        <row r="192">
          <cell r="AB192">
            <v>0</v>
          </cell>
        </row>
        <row r="193">
          <cell r="U193">
            <v>563.05999999999995</v>
          </cell>
          <cell r="W193">
            <v>604.97</v>
          </cell>
          <cell r="Y193">
            <v>44944.809999999983</v>
          </cell>
          <cell r="Z193">
            <v>1.0009333472893733</v>
          </cell>
          <cell r="AB193">
            <v>563.05999999999995</v>
          </cell>
        </row>
        <row r="194">
          <cell r="H194">
            <v>7</v>
          </cell>
          <cell r="I194">
            <v>111.1</v>
          </cell>
          <cell r="P194">
            <v>0</v>
          </cell>
          <cell r="R194">
            <v>0</v>
          </cell>
          <cell r="X194">
            <v>7</v>
          </cell>
          <cell r="Y194">
            <v>777.7</v>
          </cell>
          <cell r="Z194">
            <v>1</v>
          </cell>
          <cell r="AB194">
            <v>0</v>
          </cell>
        </row>
        <row r="195">
          <cell r="H195">
            <v>2</v>
          </cell>
          <cell r="I195">
            <v>87.03</v>
          </cell>
          <cell r="P195">
            <v>0</v>
          </cell>
          <cell r="R195">
            <v>0</v>
          </cell>
          <cell r="X195">
            <v>2</v>
          </cell>
          <cell r="Y195">
            <v>174.06</v>
          </cell>
          <cell r="Z195">
            <v>1</v>
          </cell>
          <cell r="AB195">
            <v>0</v>
          </cell>
        </row>
        <row r="196">
          <cell r="H196">
            <v>2</v>
          </cell>
          <cell r="I196">
            <v>99.6</v>
          </cell>
          <cell r="P196">
            <v>0</v>
          </cell>
          <cell r="R196">
            <v>0</v>
          </cell>
          <cell r="X196">
            <v>2</v>
          </cell>
          <cell r="Y196">
            <v>199.2</v>
          </cell>
          <cell r="Z196">
            <v>1</v>
          </cell>
          <cell r="AB196">
            <v>0</v>
          </cell>
        </row>
        <row r="197">
          <cell r="H197">
            <v>2</v>
          </cell>
          <cell r="I197">
            <v>1171.46</v>
          </cell>
          <cell r="P197">
            <v>0</v>
          </cell>
          <cell r="R197">
            <v>0</v>
          </cell>
          <cell r="X197">
            <v>2</v>
          </cell>
          <cell r="Y197">
            <v>2342.92</v>
          </cell>
          <cell r="Z197">
            <v>1</v>
          </cell>
          <cell r="AB197">
            <v>0</v>
          </cell>
        </row>
        <row r="198">
          <cell r="H198">
            <v>12</v>
          </cell>
          <cell r="I198">
            <v>239.06</v>
          </cell>
          <cell r="P198">
            <v>0</v>
          </cell>
          <cell r="R198">
            <v>0.58333333333333337</v>
          </cell>
          <cell r="X198">
            <v>12</v>
          </cell>
          <cell r="Y198">
            <v>2868.72</v>
          </cell>
          <cell r="Z198">
            <v>1</v>
          </cell>
          <cell r="AB198">
            <v>0</v>
          </cell>
        </row>
        <row r="199">
          <cell r="H199">
            <v>9</v>
          </cell>
          <cell r="I199">
            <v>177.15</v>
          </cell>
          <cell r="P199">
            <v>0</v>
          </cell>
          <cell r="R199">
            <v>0</v>
          </cell>
          <cell r="X199">
            <v>9</v>
          </cell>
          <cell r="Y199">
            <v>1594.35</v>
          </cell>
          <cell r="Z199">
            <v>1</v>
          </cell>
          <cell r="AB199">
            <v>0</v>
          </cell>
        </row>
        <row r="200">
          <cell r="H200">
            <v>9</v>
          </cell>
          <cell r="I200">
            <v>24.08</v>
          </cell>
          <cell r="P200">
            <v>0</v>
          </cell>
          <cell r="R200">
            <v>0</v>
          </cell>
          <cell r="X200">
            <v>9</v>
          </cell>
          <cell r="Y200">
            <v>216.72</v>
          </cell>
          <cell r="Z200">
            <v>1</v>
          </cell>
          <cell r="AB200">
            <v>0</v>
          </cell>
        </row>
        <row r="201">
          <cell r="H201">
            <v>2</v>
          </cell>
          <cell r="I201">
            <v>208</v>
          </cell>
          <cell r="P201">
            <v>0</v>
          </cell>
          <cell r="R201">
            <v>0</v>
          </cell>
          <cell r="X201">
            <v>2</v>
          </cell>
          <cell r="Y201">
            <v>416</v>
          </cell>
          <cell r="Z201">
            <v>1</v>
          </cell>
          <cell r="AB201">
            <v>0</v>
          </cell>
        </row>
        <row r="202">
          <cell r="H202">
            <v>8</v>
          </cell>
          <cell r="I202">
            <v>259.55</v>
          </cell>
          <cell r="P202">
            <v>0</v>
          </cell>
          <cell r="R202">
            <v>0</v>
          </cell>
          <cell r="X202">
            <v>8</v>
          </cell>
          <cell r="Y202">
            <v>2076.4</v>
          </cell>
          <cell r="Z202">
            <v>1</v>
          </cell>
          <cell r="AB202">
            <v>0</v>
          </cell>
        </row>
        <row r="203">
          <cell r="H203">
            <v>4</v>
          </cell>
          <cell r="I203">
            <v>248.23</v>
          </cell>
          <cell r="P203">
            <v>0</v>
          </cell>
          <cell r="R203">
            <v>0</v>
          </cell>
          <cell r="X203">
            <v>4</v>
          </cell>
          <cell r="Y203">
            <v>992.92</v>
          </cell>
          <cell r="Z203">
            <v>1</v>
          </cell>
          <cell r="AB203">
            <v>0</v>
          </cell>
        </row>
        <row r="204">
          <cell r="H204">
            <v>1</v>
          </cell>
          <cell r="I204">
            <v>1644.06</v>
          </cell>
          <cell r="P204">
            <v>0</v>
          </cell>
          <cell r="R204">
            <v>0</v>
          </cell>
          <cell r="X204">
            <v>1</v>
          </cell>
          <cell r="Y204">
            <v>1644.06</v>
          </cell>
          <cell r="Z204">
            <v>1</v>
          </cell>
          <cell r="AB204">
            <v>0</v>
          </cell>
        </row>
        <row r="205">
          <cell r="H205">
            <v>7</v>
          </cell>
          <cell r="I205">
            <v>107.4</v>
          </cell>
          <cell r="P205">
            <v>0</v>
          </cell>
          <cell r="R205">
            <v>0</v>
          </cell>
          <cell r="X205">
            <v>7</v>
          </cell>
          <cell r="Y205">
            <v>751.8</v>
          </cell>
          <cell r="Z205">
            <v>1</v>
          </cell>
          <cell r="AB205">
            <v>0</v>
          </cell>
        </row>
        <row r="206">
          <cell r="H206">
            <v>14</v>
          </cell>
          <cell r="I206">
            <v>42.01</v>
          </cell>
          <cell r="P206">
            <v>0</v>
          </cell>
          <cell r="R206">
            <v>0</v>
          </cell>
          <cell r="V206">
            <v>6</v>
          </cell>
          <cell r="W206">
            <v>252.06</v>
          </cell>
          <cell r="X206">
            <v>20</v>
          </cell>
          <cell r="Y206">
            <v>840.2</v>
          </cell>
          <cell r="Z206">
            <v>1.4285714285714286</v>
          </cell>
          <cell r="AB206">
            <v>0</v>
          </cell>
        </row>
        <row r="207">
          <cell r="H207">
            <v>5</v>
          </cell>
          <cell r="I207">
            <v>73.17</v>
          </cell>
          <cell r="P207">
            <v>0</v>
          </cell>
          <cell r="R207">
            <v>0</v>
          </cell>
          <cell r="T207">
            <v>1</v>
          </cell>
          <cell r="U207">
            <v>73.17</v>
          </cell>
          <cell r="X207">
            <v>4</v>
          </cell>
          <cell r="Y207">
            <v>292.68</v>
          </cell>
          <cell r="Z207">
            <v>0.79999999999999993</v>
          </cell>
          <cell r="AB207">
            <v>73.17</v>
          </cell>
        </row>
        <row r="208">
          <cell r="H208">
            <v>3</v>
          </cell>
          <cell r="I208">
            <v>127.11</v>
          </cell>
          <cell r="P208">
            <v>0</v>
          </cell>
          <cell r="R208">
            <v>0</v>
          </cell>
          <cell r="X208">
            <v>3</v>
          </cell>
          <cell r="Y208">
            <v>381.33</v>
          </cell>
          <cell r="Z208">
            <v>1</v>
          </cell>
          <cell r="AB208">
            <v>0</v>
          </cell>
        </row>
        <row r="209">
          <cell r="H209">
            <v>4</v>
          </cell>
          <cell r="I209">
            <v>122.75</v>
          </cell>
          <cell r="P209">
            <v>0</v>
          </cell>
          <cell r="R209">
            <v>0</v>
          </cell>
          <cell r="V209">
            <v>1</v>
          </cell>
          <cell r="W209">
            <v>122.75</v>
          </cell>
          <cell r="X209">
            <v>5</v>
          </cell>
          <cell r="Y209">
            <v>613.75</v>
          </cell>
          <cell r="Z209">
            <v>1.25</v>
          </cell>
          <cell r="AB209">
            <v>0</v>
          </cell>
        </row>
        <row r="210">
          <cell r="H210">
            <v>7</v>
          </cell>
          <cell r="I210">
            <v>203.95</v>
          </cell>
          <cell r="P210">
            <v>0</v>
          </cell>
          <cell r="R210">
            <v>0</v>
          </cell>
          <cell r="X210">
            <v>7</v>
          </cell>
          <cell r="Y210">
            <v>1427.65</v>
          </cell>
          <cell r="Z210">
            <v>1</v>
          </cell>
          <cell r="AB210">
            <v>0</v>
          </cell>
        </row>
        <row r="211">
          <cell r="H211">
            <v>6</v>
          </cell>
          <cell r="I211">
            <v>42.01</v>
          </cell>
          <cell r="P211">
            <v>0</v>
          </cell>
          <cell r="R211">
            <v>0</v>
          </cell>
          <cell r="T211">
            <v>1</v>
          </cell>
          <cell r="U211">
            <v>42.01</v>
          </cell>
          <cell r="X211">
            <v>5</v>
          </cell>
          <cell r="Y211">
            <v>210.05</v>
          </cell>
          <cell r="Z211">
            <v>0.83333333333333337</v>
          </cell>
          <cell r="AB211">
            <v>42.01</v>
          </cell>
        </row>
        <row r="212">
          <cell r="H212">
            <v>11</v>
          </cell>
          <cell r="I212">
            <v>20.39</v>
          </cell>
          <cell r="P212">
            <v>0</v>
          </cell>
          <cell r="R212">
            <v>0</v>
          </cell>
          <cell r="T212">
            <v>2</v>
          </cell>
          <cell r="U212">
            <v>40.78</v>
          </cell>
          <cell r="X212">
            <v>9</v>
          </cell>
          <cell r="Y212">
            <v>183.51</v>
          </cell>
          <cell r="Z212">
            <v>0.81818181818181812</v>
          </cell>
          <cell r="AB212">
            <v>40.78</v>
          </cell>
        </row>
        <row r="213">
          <cell r="H213">
            <v>1</v>
          </cell>
          <cell r="I213">
            <v>52.96</v>
          </cell>
          <cell r="P213">
            <v>0</v>
          </cell>
          <cell r="R213">
            <v>0</v>
          </cell>
          <cell r="X213">
            <v>1</v>
          </cell>
          <cell r="Y213">
            <v>52.96</v>
          </cell>
          <cell r="Z213">
            <v>1</v>
          </cell>
          <cell r="AB213">
            <v>0</v>
          </cell>
        </row>
        <row r="214">
          <cell r="H214">
            <v>19</v>
          </cell>
          <cell r="I214">
            <v>65.900000000000006</v>
          </cell>
          <cell r="P214">
            <v>0</v>
          </cell>
          <cell r="R214">
            <v>1</v>
          </cell>
          <cell r="X214">
            <v>19</v>
          </cell>
          <cell r="Y214">
            <v>1252.0999999999999</v>
          </cell>
          <cell r="Z214">
            <v>1</v>
          </cell>
          <cell r="AB214">
            <v>0</v>
          </cell>
        </row>
        <row r="215">
          <cell r="H215">
            <v>5</v>
          </cell>
          <cell r="I215">
            <v>34.56</v>
          </cell>
          <cell r="P215">
            <v>0</v>
          </cell>
          <cell r="R215">
            <v>1</v>
          </cell>
          <cell r="X215">
            <v>5</v>
          </cell>
          <cell r="Y215">
            <v>172.8</v>
          </cell>
          <cell r="Z215">
            <v>1</v>
          </cell>
          <cell r="AB215">
            <v>0</v>
          </cell>
        </row>
        <row r="216">
          <cell r="H216">
            <v>8</v>
          </cell>
          <cell r="I216">
            <v>44.16</v>
          </cell>
          <cell r="P216">
            <v>0</v>
          </cell>
          <cell r="R216">
            <v>1</v>
          </cell>
          <cell r="X216">
            <v>8</v>
          </cell>
          <cell r="Y216">
            <v>353.28</v>
          </cell>
          <cell r="Z216">
            <v>1</v>
          </cell>
          <cell r="AB216">
            <v>0</v>
          </cell>
        </row>
        <row r="217">
          <cell r="H217">
            <v>6</v>
          </cell>
          <cell r="I217">
            <v>74.069999999999993</v>
          </cell>
          <cell r="P217">
            <v>0</v>
          </cell>
          <cell r="R217">
            <v>1</v>
          </cell>
          <cell r="X217">
            <v>6</v>
          </cell>
          <cell r="Y217">
            <v>444.42</v>
          </cell>
          <cell r="Z217">
            <v>1</v>
          </cell>
          <cell r="AB217">
            <v>0</v>
          </cell>
        </row>
        <row r="218">
          <cell r="H218">
            <v>5</v>
          </cell>
          <cell r="I218">
            <v>345.16</v>
          </cell>
          <cell r="P218">
            <v>0</v>
          </cell>
          <cell r="R218">
            <v>1</v>
          </cell>
          <cell r="X218">
            <v>5</v>
          </cell>
          <cell r="Y218">
            <v>1725.8</v>
          </cell>
          <cell r="Z218">
            <v>1</v>
          </cell>
          <cell r="AB218">
            <v>0</v>
          </cell>
        </row>
        <row r="219">
          <cell r="H219">
            <v>39</v>
          </cell>
          <cell r="I219">
            <v>66.75</v>
          </cell>
          <cell r="P219">
            <v>0</v>
          </cell>
          <cell r="R219">
            <v>1</v>
          </cell>
          <cell r="X219">
            <v>39</v>
          </cell>
          <cell r="Y219">
            <v>2603.25</v>
          </cell>
          <cell r="Z219">
            <v>1</v>
          </cell>
          <cell r="AB219">
            <v>0</v>
          </cell>
        </row>
        <row r="220">
          <cell r="H220">
            <v>10</v>
          </cell>
          <cell r="I220">
            <v>77.39</v>
          </cell>
          <cell r="P220">
            <v>0</v>
          </cell>
          <cell r="R220">
            <v>1</v>
          </cell>
          <cell r="X220">
            <v>10</v>
          </cell>
          <cell r="Y220">
            <v>773.9</v>
          </cell>
          <cell r="Z220">
            <v>1</v>
          </cell>
          <cell r="AB220">
            <v>0</v>
          </cell>
        </row>
        <row r="221">
          <cell r="H221">
            <v>12</v>
          </cell>
          <cell r="I221">
            <v>125.42</v>
          </cell>
          <cell r="P221">
            <v>0</v>
          </cell>
          <cell r="R221">
            <v>1</v>
          </cell>
          <cell r="X221">
            <v>12</v>
          </cell>
          <cell r="Y221">
            <v>1505.04</v>
          </cell>
          <cell r="Z221">
            <v>1</v>
          </cell>
          <cell r="AB221">
            <v>0</v>
          </cell>
        </row>
        <row r="222">
          <cell r="H222">
            <v>11</v>
          </cell>
          <cell r="I222">
            <v>28.13</v>
          </cell>
          <cell r="P222">
            <v>0</v>
          </cell>
          <cell r="R222">
            <v>0</v>
          </cell>
          <cell r="X222">
            <v>11</v>
          </cell>
          <cell r="Y222">
            <v>309.43</v>
          </cell>
          <cell r="Z222">
            <v>1</v>
          </cell>
          <cell r="AB222">
            <v>0</v>
          </cell>
        </row>
        <row r="223">
          <cell r="H223">
            <v>7</v>
          </cell>
          <cell r="I223">
            <v>28.13</v>
          </cell>
          <cell r="P223">
            <v>0</v>
          </cell>
          <cell r="R223">
            <v>0</v>
          </cell>
          <cell r="X223">
            <v>7</v>
          </cell>
          <cell r="Y223">
            <v>196.91</v>
          </cell>
          <cell r="Z223">
            <v>1</v>
          </cell>
          <cell r="AB223">
            <v>0</v>
          </cell>
        </row>
        <row r="224">
          <cell r="H224">
            <v>12</v>
          </cell>
          <cell r="I224">
            <v>67.849999999999994</v>
          </cell>
          <cell r="P224">
            <v>0</v>
          </cell>
          <cell r="R224">
            <v>0</v>
          </cell>
          <cell r="X224">
            <v>12</v>
          </cell>
          <cell r="Y224">
            <v>814.2</v>
          </cell>
          <cell r="Z224">
            <v>1</v>
          </cell>
          <cell r="AB224">
            <v>0</v>
          </cell>
        </row>
        <row r="225">
          <cell r="H225">
            <v>4</v>
          </cell>
          <cell r="I225">
            <v>67.849999999999994</v>
          </cell>
          <cell r="P225">
            <v>0</v>
          </cell>
          <cell r="R225">
            <v>0</v>
          </cell>
          <cell r="T225">
            <v>2</v>
          </cell>
          <cell r="U225">
            <v>135.69999999999999</v>
          </cell>
          <cell r="X225">
            <v>2</v>
          </cell>
          <cell r="Y225">
            <v>135.69999999999999</v>
          </cell>
          <cell r="Z225">
            <v>0.5</v>
          </cell>
          <cell r="AB225">
            <v>135.69999999999999</v>
          </cell>
        </row>
        <row r="226">
          <cell r="H226">
            <v>4</v>
          </cell>
          <cell r="I226">
            <v>67.849999999999994</v>
          </cell>
          <cell r="P226">
            <v>0</v>
          </cell>
          <cell r="R226">
            <v>0</v>
          </cell>
          <cell r="T226">
            <v>4</v>
          </cell>
          <cell r="U226">
            <v>271.39999999999998</v>
          </cell>
          <cell r="X226">
            <v>0</v>
          </cell>
          <cell r="Y226">
            <v>0</v>
          </cell>
          <cell r="Z226">
            <v>0</v>
          </cell>
          <cell r="AB226">
            <v>271.39999999999998</v>
          </cell>
        </row>
        <row r="227">
          <cell r="H227">
            <v>5</v>
          </cell>
          <cell r="I227">
            <v>38.36</v>
          </cell>
          <cell r="P227">
            <v>0</v>
          </cell>
          <cell r="R227">
            <v>0</v>
          </cell>
          <cell r="V227">
            <v>6</v>
          </cell>
          <cell r="W227">
            <v>230.16</v>
          </cell>
          <cell r="X227">
            <v>11</v>
          </cell>
          <cell r="Y227">
            <v>421.96</v>
          </cell>
          <cell r="Z227">
            <v>2.1999999999999997</v>
          </cell>
          <cell r="AB227">
            <v>0</v>
          </cell>
        </row>
        <row r="228">
          <cell r="H228">
            <v>23</v>
          </cell>
          <cell r="I228">
            <v>196.65</v>
          </cell>
          <cell r="P228">
            <v>0</v>
          </cell>
          <cell r="R228">
            <v>0</v>
          </cell>
          <cell r="X228">
            <v>23</v>
          </cell>
          <cell r="Y228">
            <v>4522.95</v>
          </cell>
          <cell r="Z228">
            <v>1</v>
          </cell>
          <cell r="AB228">
            <v>0</v>
          </cell>
        </row>
        <row r="229">
          <cell r="H229">
            <v>1</v>
          </cell>
          <cell r="I229">
            <v>5300.73</v>
          </cell>
          <cell r="P229">
            <v>0</v>
          </cell>
          <cell r="R229">
            <v>1</v>
          </cell>
          <cell r="X229">
            <v>1</v>
          </cell>
          <cell r="Y229">
            <v>5300.73</v>
          </cell>
          <cell r="Z229">
            <v>1</v>
          </cell>
          <cell r="AB229">
            <v>0</v>
          </cell>
        </row>
        <row r="230">
          <cell r="H230">
            <v>23</v>
          </cell>
          <cell r="I230">
            <v>7.19</v>
          </cell>
          <cell r="P230">
            <v>0</v>
          </cell>
          <cell r="R230">
            <v>1</v>
          </cell>
          <cell r="X230">
            <v>23</v>
          </cell>
          <cell r="Y230">
            <v>165.37</v>
          </cell>
          <cell r="Z230">
            <v>1</v>
          </cell>
          <cell r="AB230">
            <v>0</v>
          </cell>
        </row>
        <row r="231">
          <cell r="H231">
            <v>1</v>
          </cell>
          <cell r="I231">
            <v>77.06</v>
          </cell>
          <cell r="P231">
            <v>0</v>
          </cell>
          <cell r="R231">
            <v>0</v>
          </cell>
          <cell r="X231">
            <v>1</v>
          </cell>
          <cell r="Y231">
            <v>77.06</v>
          </cell>
          <cell r="Z231">
            <v>1</v>
          </cell>
          <cell r="AB231">
            <v>0</v>
          </cell>
        </row>
        <row r="232">
          <cell r="H232">
            <v>1</v>
          </cell>
          <cell r="I232">
            <v>52.49</v>
          </cell>
          <cell r="P232">
            <v>0</v>
          </cell>
          <cell r="R232">
            <v>0</v>
          </cell>
          <cell r="X232">
            <v>1</v>
          </cell>
          <cell r="Y232">
            <v>52.49</v>
          </cell>
          <cell r="Z232">
            <v>1</v>
          </cell>
          <cell r="AB232">
            <v>0</v>
          </cell>
        </row>
        <row r="233">
          <cell r="H233">
            <v>9</v>
          </cell>
          <cell r="I233">
            <v>47.85</v>
          </cell>
          <cell r="P233">
            <v>0</v>
          </cell>
          <cell r="R233">
            <v>1</v>
          </cell>
          <cell r="X233">
            <v>9</v>
          </cell>
          <cell r="Y233">
            <v>430.65</v>
          </cell>
          <cell r="Z233">
            <v>1</v>
          </cell>
          <cell r="AB233">
            <v>0</v>
          </cell>
        </row>
        <row r="234">
          <cell r="H234">
            <v>1</v>
          </cell>
          <cell r="I234">
            <v>378.88</v>
          </cell>
          <cell r="P234">
            <v>0</v>
          </cell>
          <cell r="R234">
            <v>0</v>
          </cell>
          <cell r="X234">
            <v>1</v>
          </cell>
          <cell r="Y234">
            <v>378.88</v>
          </cell>
          <cell r="Z234">
            <v>1</v>
          </cell>
          <cell r="AB234">
            <v>0</v>
          </cell>
        </row>
        <row r="235">
          <cell r="H235">
            <v>9</v>
          </cell>
          <cell r="I235">
            <v>100.07</v>
          </cell>
          <cell r="P235">
            <v>0</v>
          </cell>
          <cell r="R235">
            <v>1</v>
          </cell>
          <cell r="X235">
            <v>9</v>
          </cell>
          <cell r="Y235">
            <v>900.63</v>
          </cell>
          <cell r="Z235">
            <v>1</v>
          </cell>
          <cell r="AB235">
            <v>0</v>
          </cell>
        </row>
        <row r="236">
          <cell r="H236">
            <v>2</v>
          </cell>
          <cell r="I236">
            <v>343.33</v>
          </cell>
          <cell r="P236">
            <v>0</v>
          </cell>
          <cell r="R236">
            <v>1</v>
          </cell>
          <cell r="X236">
            <v>2</v>
          </cell>
          <cell r="Y236">
            <v>686.66</v>
          </cell>
          <cell r="Z236">
            <v>1</v>
          </cell>
          <cell r="AB236">
            <v>0</v>
          </cell>
        </row>
        <row r="237">
          <cell r="H237">
            <v>6</v>
          </cell>
          <cell r="I237">
            <v>1.35</v>
          </cell>
          <cell r="P237">
            <v>0</v>
          </cell>
          <cell r="R237">
            <v>0</v>
          </cell>
          <cell r="X237">
            <v>6</v>
          </cell>
          <cell r="Y237">
            <v>8.1</v>
          </cell>
          <cell r="Z237">
            <v>1</v>
          </cell>
          <cell r="AB237">
            <v>0</v>
          </cell>
        </row>
        <row r="238">
          <cell r="H238">
            <v>13</v>
          </cell>
          <cell r="I238">
            <v>1.31</v>
          </cell>
          <cell r="P238">
            <v>0</v>
          </cell>
          <cell r="R238">
            <v>0</v>
          </cell>
          <cell r="X238">
            <v>13</v>
          </cell>
          <cell r="Y238">
            <v>17.03</v>
          </cell>
          <cell r="Z238">
            <v>1</v>
          </cell>
          <cell r="AB238">
            <v>0</v>
          </cell>
        </row>
        <row r="239">
          <cell r="H239">
            <v>13</v>
          </cell>
          <cell r="I239">
            <v>1.43</v>
          </cell>
          <cell r="P239">
            <v>0</v>
          </cell>
          <cell r="R239">
            <v>0</v>
          </cell>
          <cell r="X239">
            <v>13</v>
          </cell>
          <cell r="Y239">
            <v>18.59</v>
          </cell>
          <cell r="Z239">
            <v>1</v>
          </cell>
          <cell r="AB239">
            <v>0</v>
          </cell>
        </row>
        <row r="240">
          <cell r="H240">
            <v>20</v>
          </cell>
          <cell r="I240">
            <v>1.88</v>
          </cell>
          <cell r="P240">
            <v>0</v>
          </cell>
          <cell r="R240">
            <v>0</v>
          </cell>
          <cell r="X240">
            <v>20</v>
          </cell>
          <cell r="Y240">
            <v>37.6</v>
          </cell>
          <cell r="Z240">
            <v>1</v>
          </cell>
          <cell r="AB240">
            <v>0</v>
          </cell>
        </row>
        <row r="241">
          <cell r="H241">
            <v>8</v>
          </cell>
          <cell r="I241">
            <v>1.92</v>
          </cell>
          <cell r="P241">
            <v>0</v>
          </cell>
          <cell r="R241">
            <v>0</v>
          </cell>
          <cell r="X241">
            <v>8</v>
          </cell>
          <cell r="Y241">
            <v>15.36</v>
          </cell>
          <cell r="Z241">
            <v>1</v>
          </cell>
          <cell r="AB241">
            <v>0</v>
          </cell>
        </row>
        <row r="242">
          <cell r="H242">
            <v>32</v>
          </cell>
          <cell r="I242">
            <v>36.200000000000003</v>
          </cell>
          <cell r="P242">
            <v>0</v>
          </cell>
          <cell r="R242">
            <v>0</v>
          </cell>
          <cell r="X242">
            <v>32</v>
          </cell>
          <cell r="Y242">
            <v>1158.4000000000001</v>
          </cell>
          <cell r="Z242">
            <v>1</v>
          </cell>
          <cell r="AB242">
            <v>0</v>
          </cell>
        </row>
        <row r="243">
          <cell r="H243">
            <v>30</v>
          </cell>
          <cell r="I243">
            <v>39.74</v>
          </cell>
          <cell r="P243">
            <v>0</v>
          </cell>
          <cell r="R243">
            <v>0</v>
          </cell>
          <cell r="X243">
            <v>30</v>
          </cell>
          <cell r="Y243">
            <v>1192.2</v>
          </cell>
          <cell r="Z243">
            <v>1</v>
          </cell>
          <cell r="AB243">
            <v>0</v>
          </cell>
        </row>
        <row r="244">
          <cell r="H244">
            <v>23</v>
          </cell>
          <cell r="I244">
            <v>31.93</v>
          </cell>
          <cell r="P244">
            <v>0</v>
          </cell>
          <cell r="R244">
            <v>0</v>
          </cell>
          <cell r="X244">
            <v>23</v>
          </cell>
          <cell r="Y244">
            <v>734.39</v>
          </cell>
          <cell r="Z244">
            <v>1</v>
          </cell>
          <cell r="AB244">
            <v>0</v>
          </cell>
        </row>
        <row r="245">
          <cell r="H245">
            <v>17</v>
          </cell>
          <cell r="I245">
            <v>28.35</v>
          </cell>
          <cell r="P245">
            <v>0</v>
          </cell>
          <cell r="R245">
            <v>0</v>
          </cell>
          <cell r="X245">
            <v>17</v>
          </cell>
          <cell r="Y245">
            <v>481.95</v>
          </cell>
          <cell r="Z245">
            <v>1</v>
          </cell>
          <cell r="AB245">
            <v>0</v>
          </cell>
        </row>
        <row r="246">
          <cell r="AB246">
            <v>0</v>
          </cell>
        </row>
        <row r="247">
          <cell r="U247">
            <v>0</v>
          </cell>
          <cell r="W247">
            <v>0</v>
          </cell>
          <cell r="Y247">
            <v>4368.1100000000006</v>
          </cell>
          <cell r="Z247">
            <v>1</v>
          </cell>
          <cell r="AB247">
            <v>0</v>
          </cell>
        </row>
        <row r="248">
          <cell r="H248">
            <v>2</v>
          </cell>
          <cell r="I248">
            <v>2081.54</v>
          </cell>
          <cell r="P248">
            <v>0</v>
          </cell>
          <cell r="R248">
            <v>0</v>
          </cell>
          <cell r="X248">
            <v>2</v>
          </cell>
          <cell r="Y248">
            <v>4163.08</v>
          </cell>
          <cell r="Z248">
            <v>1</v>
          </cell>
          <cell r="AB248">
            <v>0</v>
          </cell>
        </row>
        <row r="249">
          <cell r="H249">
            <v>1</v>
          </cell>
          <cell r="I249">
            <v>65.39</v>
          </cell>
          <cell r="P249">
            <v>0</v>
          </cell>
          <cell r="R249">
            <v>0</v>
          </cell>
          <cell r="X249">
            <v>1</v>
          </cell>
          <cell r="Y249">
            <v>65.39</v>
          </cell>
          <cell r="Z249">
            <v>1</v>
          </cell>
          <cell r="AB249">
            <v>0</v>
          </cell>
        </row>
        <row r="250">
          <cell r="H250">
            <v>2</v>
          </cell>
          <cell r="I250">
            <v>69.819999999999993</v>
          </cell>
          <cell r="P250">
            <v>0</v>
          </cell>
          <cell r="R250">
            <v>0</v>
          </cell>
          <cell r="X250">
            <v>2</v>
          </cell>
          <cell r="Y250">
            <v>139.63999999999999</v>
          </cell>
          <cell r="Z250">
            <v>1</v>
          </cell>
          <cell r="AB250">
            <v>0</v>
          </cell>
        </row>
        <row r="251">
          <cell r="AB251">
            <v>0</v>
          </cell>
        </row>
        <row r="252">
          <cell r="U252">
            <v>0</v>
          </cell>
          <cell r="W252">
            <v>0</v>
          </cell>
          <cell r="Y252">
            <v>4260.8899999999994</v>
          </cell>
          <cell r="Z252">
            <v>1</v>
          </cell>
          <cell r="AB252">
            <v>0</v>
          </cell>
        </row>
        <row r="253">
          <cell r="AB253">
            <v>0</v>
          </cell>
        </row>
        <row r="254">
          <cell r="H254">
            <v>18</v>
          </cell>
          <cell r="I254">
            <v>20.39</v>
          </cell>
          <cell r="P254">
            <v>0</v>
          </cell>
          <cell r="R254">
            <v>0</v>
          </cell>
          <cell r="X254">
            <v>18</v>
          </cell>
          <cell r="Y254">
            <v>367.02</v>
          </cell>
          <cell r="Z254">
            <v>1</v>
          </cell>
          <cell r="AB254">
            <v>0</v>
          </cell>
        </row>
        <row r="255">
          <cell r="H255">
            <v>24</v>
          </cell>
          <cell r="I255">
            <v>24.07</v>
          </cell>
          <cell r="P255">
            <v>0</v>
          </cell>
          <cell r="R255">
            <v>0</v>
          </cell>
          <cell r="X255">
            <v>24</v>
          </cell>
          <cell r="Y255">
            <v>577.67999999999995</v>
          </cell>
          <cell r="Z255">
            <v>1</v>
          </cell>
          <cell r="AB255">
            <v>0</v>
          </cell>
        </row>
        <row r="256">
          <cell r="H256">
            <v>36</v>
          </cell>
          <cell r="I256">
            <v>38.369999999999997</v>
          </cell>
          <cell r="P256">
            <v>0</v>
          </cell>
          <cell r="R256">
            <v>0</v>
          </cell>
          <cell r="X256">
            <v>36</v>
          </cell>
          <cell r="Y256">
            <v>1381.32</v>
          </cell>
          <cell r="Z256">
            <v>1</v>
          </cell>
          <cell r="AB256">
            <v>0</v>
          </cell>
        </row>
        <row r="257">
          <cell r="H257">
            <v>12</v>
          </cell>
          <cell r="I257">
            <v>74.98</v>
          </cell>
          <cell r="P257">
            <v>0</v>
          </cell>
          <cell r="R257">
            <v>0</v>
          </cell>
          <cell r="X257">
            <v>12</v>
          </cell>
          <cell r="Y257">
            <v>899.76</v>
          </cell>
          <cell r="Z257">
            <v>1</v>
          </cell>
          <cell r="AB257">
            <v>0</v>
          </cell>
        </row>
        <row r="258">
          <cell r="I258" t="str">
            <v xml:space="preserve">                          -   </v>
          </cell>
          <cell r="AB258">
            <v>0</v>
          </cell>
        </row>
        <row r="259">
          <cell r="H259">
            <v>2</v>
          </cell>
          <cell r="I259">
            <v>4.7</v>
          </cell>
          <cell r="P259">
            <v>0</v>
          </cell>
          <cell r="R259">
            <v>0</v>
          </cell>
          <cell r="X259">
            <v>2</v>
          </cell>
          <cell r="Y259">
            <v>9.4</v>
          </cell>
          <cell r="Z259">
            <v>1</v>
          </cell>
          <cell r="AB259">
            <v>0</v>
          </cell>
        </row>
        <row r="260">
          <cell r="I260" t="str">
            <v xml:space="preserve">                          -   </v>
          </cell>
          <cell r="AB260">
            <v>0</v>
          </cell>
        </row>
        <row r="261">
          <cell r="H261">
            <v>4</v>
          </cell>
          <cell r="I261">
            <v>5.86</v>
          </cell>
          <cell r="P261">
            <v>0</v>
          </cell>
          <cell r="R261">
            <v>0</v>
          </cell>
          <cell r="X261">
            <v>4</v>
          </cell>
          <cell r="Y261">
            <v>23.44</v>
          </cell>
          <cell r="Z261">
            <v>1</v>
          </cell>
          <cell r="AB261">
            <v>0</v>
          </cell>
        </row>
        <row r="262">
          <cell r="H262">
            <v>4</v>
          </cell>
          <cell r="I262">
            <v>17.440000000000001</v>
          </cell>
          <cell r="P262">
            <v>0</v>
          </cell>
          <cell r="R262">
            <v>0</v>
          </cell>
          <cell r="X262">
            <v>4</v>
          </cell>
          <cell r="Y262">
            <v>69.760000000000005</v>
          </cell>
          <cell r="Z262">
            <v>1</v>
          </cell>
          <cell r="AB262">
            <v>0</v>
          </cell>
        </row>
        <row r="263">
          <cell r="H263">
            <v>15</v>
          </cell>
          <cell r="I263">
            <v>7.95</v>
          </cell>
          <cell r="P263">
            <v>0</v>
          </cell>
          <cell r="R263">
            <v>0</v>
          </cell>
          <cell r="X263">
            <v>15</v>
          </cell>
          <cell r="Y263">
            <v>119.25</v>
          </cell>
          <cell r="Z263">
            <v>1</v>
          </cell>
          <cell r="AB263">
            <v>0</v>
          </cell>
        </row>
        <row r="264">
          <cell r="H264">
            <v>8</v>
          </cell>
          <cell r="I264">
            <v>69.84</v>
          </cell>
          <cell r="P264">
            <v>0</v>
          </cell>
          <cell r="R264">
            <v>0</v>
          </cell>
          <cell r="X264">
            <v>8</v>
          </cell>
          <cell r="Y264">
            <v>558.72</v>
          </cell>
          <cell r="Z264">
            <v>1</v>
          </cell>
          <cell r="AB264">
            <v>0</v>
          </cell>
        </row>
        <row r="265">
          <cell r="I265" t="str">
            <v xml:space="preserve">                          -   </v>
          </cell>
          <cell r="AB265">
            <v>0</v>
          </cell>
        </row>
        <row r="266">
          <cell r="H266">
            <v>1</v>
          </cell>
          <cell r="I266">
            <v>6.56</v>
          </cell>
          <cell r="P266">
            <v>0</v>
          </cell>
          <cell r="R266">
            <v>0</v>
          </cell>
          <cell r="X266">
            <v>1</v>
          </cell>
          <cell r="Y266">
            <v>6.56</v>
          </cell>
          <cell r="Z266">
            <v>1</v>
          </cell>
          <cell r="AB266">
            <v>0</v>
          </cell>
        </row>
        <row r="267">
          <cell r="H267">
            <v>1</v>
          </cell>
          <cell r="I267">
            <v>12.49</v>
          </cell>
          <cell r="P267">
            <v>0</v>
          </cell>
          <cell r="R267">
            <v>0</v>
          </cell>
          <cell r="X267">
            <v>1</v>
          </cell>
          <cell r="Y267">
            <v>12.49</v>
          </cell>
          <cell r="Z267">
            <v>1</v>
          </cell>
          <cell r="AB267">
            <v>0</v>
          </cell>
        </row>
        <row r="268">
          <cell r="I268" t="str">
            <v xml:space="preserve">                          -   </v>
          </cell>
          <cell r="AB268">
            <v>0</v>
          </cell>
        </row>
        <row r="269">
          <cell r="H269">
            <v>1</v>
          </cell>
          <cell r="I269">
            <v>19.46</v>
          </cell>
          <cell r="P269">
            <v>0</v>
          </cell>
          <cell r="R269">
            <v>0</v>
          </cell>
          <cell r="X269">
            <v>1</v>
          </cell>
          <cell r="Y269">
            <v>19.46</v>
          </cell>
          <cell r="Z269">
            <v>1</v>
          </cell>
          <cell r="AB269">
            <v>0</v>
          </cell>
        </row>
        <row r="270">
          <cell r="H270">
            <v>2</v>
          </cell>
          <cell r="I270">
            <v>11.05</v>
          </cell>
          <cell r="P270">
            <v>0</v>
          </cell>
          <cell r="R270">
            <v>0</v>
          </cell>
          <cell r="X270">
            <v>2</v>
          </cell>
          <cell r="Y270">
            <v>22.1</v>
          </cell>
          <cell r="Z270">
            <v>1</v>
          </cell>
          <cell r="AB270">
            <v>0</v>
          </cell>
        </row>
        <row r="271">
          <cell r="H271">
            <v>1</v>
          </cell>
          <cell r="I271">
            <v>21.53</v>
          </cell>
          <cell r="P271">
            <v>0</v>
          </cell>
          <cell r="R271">
            <v>0</v>
          </cell>
          <cell r="X271">
            <v>1</v>
          </cell>
          <cell r="Y271">
            <v>21.53</v>
          </cell>
          <cell r="Z271">
            <v>1</v>
          </cell>
          <cell r="AB271">
            <v>0</v>
          </cell>
        </row>
        <row r="272">
          <cell r="I272" t="str">
            <v xml:space="preserve">                          -   </v>
          </cell>
          <cell r="AB272">
            <v>0</v>
          </cell>
        </row>
        <row r="273">
          <cell r="H273">
            <v>4</v>
          </cell>
          <cell r="I273">
            <v>21.24</v>
          </cell>
          <cell r="P273">
            <v>0</v>
          </cell>
          <cell r="R273">
            <v>0</v>
          </cell>
          <cell r="X273">
            <v>4</v>
          </cell>
          <cell r="Y273">
            <v>84.96</v>
          </cell>
          <cell r="Z273">
            <v>1</v>
          </cell>
          <cell r="AB273">
            <v>0</v>
          </cell>
        </row>
        <row r="274">
          <cell r="H274">
            <v>2</v>
          </cell>
          <cell r="I274">
            <v>37.950000000000003</v>
          </cell>
          <cell r="P274">
            <v>0</v>
          </cell>
          <cell r="R274">
            <v>0</v>
          </cell>
          <cell r="X274">
            <v>2</v>
          </cell>
          <cell r="Y274">
            <v>75.900000000000006</v>
          </cell>
          <cell r="Z274">
            <v>1</v>
          </cell>
          <cell r="AB274">
            <v>0</v>
          </cell>
        </row>
        <row r="275">
          <cell r="I275" t="str">
            <v xml:space="preserve">                          -   </v>
          </cell>
          <cell r="AB275">
            <v>0</v>
          </cell>
        </row>
        <row r="276">
          <cell r="H276">
            <v>2</v>
          </cell>
          <cell r="I276">
            <v>5.77</v>
          </cell>
          <cell r="P276">
            <v>0</v>
          </cell>
          <cell r="R276">
            <v>0</v>
          </cell>
          <cell r="X276">
            <v>2</v>
          </cell>
          <cell r="Y276">
            <v>11.54</v>
          </cell>
          <cell r="Z276">
            <v>1</v>
          </cell>
          <cell r="AB276">
            <v>0</v>
          </cell>
        </row>
        <row r="277">
          <cell r="AB277">
            <v>0</v>
          </cell>
        </row>
        <row r="278">
          <cell r="U278">
            <v>0</v>
          </cell>
          <cell r="W278">
            <v>0</v>
          </cell>
          <cell r="Y278">
            <v>41503.599999999999</v>
          </cell>
          <cell r="Z278">
            <v>1</v>
          </cell>
          <cell r="AB278">
            <v>0</v>
          </cell>
        </row>
        <row r="279">
          <cell r="AB279">
            <v>0</v>
          </cell>
        </row>
        <row r="280">
          <cell r="AB280">
            <v>0</v>
          </cell>
        </row>
        <row r="281">
          <cell r="H281">
            <v>15.5</v>
          </cell>
          <cell r="I281">
            <v>42.08</v>
          </cell>
          <cell r="P281">
            <v>0</v>
          </cell>
          <cell r="R281">
            <v>1</v>
          </cell>
          <cell r="X281">
            <v>15.5</v>
          </cell>
          <cell r="Y281">
            <v>652.24</v>
          </cell>
          <cell r="Z281">
            <v>1</v>
          </cell>
          <cell r="AB281">
            <v>0</v>
          </cell>
        </row>
        <row r="282">
          <cell r="H282">
            <v>127.6</v>
          </cell>
          <cell r="I282">
            <v>83.92</v>
          </cell>
          <cell r="P282">
            <v>0.30000000000000004</v>
          </cell>
          <cell r="R282">
            <v>1</v>
          </cell>
          <cell r="X282">
            <v>127.6</v>
          </cell>
          <cell r="Y282">
            <v>10708.19</v>
          </cell>
          <cell r="Z282">
            <v>1</v>
          </cell>
          <cell r="AB282">
            <v>0</v>
          </cell>
        </row>
        <row r="283">
          <cell r="H283">
            <v>18</v>
          </cell>
          <cell r="I283">
            <v>114.99</v>
          </cell>
          <cell r="P283">
            <v>0</v>
          </cell>
          <cell r="R283">
            <v>1</v>
          </cell>
          <cell r="X283">
            <v>18</v>
          </cell>
          <cell r="Y283">
            <v>2069.8200000000002</v>
          </cell>
          <cell r="Z283">
            <v>1</v>
          </cell>
          <cell r="AB283">
            <v>0</v>
          </cell>
        </row>
        <row r="284">
          <cell r="H284">
            <v>28.7</v>
          </cell>
          <cell r="I284">
            <v>194.21</v>
          </cell>
          <cell r="P284">
            <v>0</v>
          </cell>
          <cell r="R284">
            <v>1</v>
          </cell>
          <cell r="X284">
            <v>28.7</v>
          </cell>
          <cell r="Y284">
            <v>5573.82</v>
          </cell>
          <cell r="Z284">
            <v>1</v>
          </cell>
          <cell r="AB284">
            <v>0</v>
          </cell>
        </row>
        <row r="285">
          <cell r="H285">
            <v>34.9</v>
          </cell>
          <cell r="I285">
            <v>294.29000000000002</v>
          </cell>
          <cell r="P285">
            <v>0</v>
          </cell>
          <cell r="R285">
            <v>1</v>
          </cell>
          <cell r="X285">
            <v>34.9</v>
          </cell>
          <cell r="Y285">
            <v>10270.719999999999</v>
          </cell>
          <cell r="Z285">
            <v>1</v>
          </cell>
          <cell r="AB285">
            <v>0</v>
          </cell>
        </row>
        <row r="286">
          <cell r="H286">
            <v>13</v>
          </cell>
          <cell r="I286">
            <v>415.22</v>
          </cell>
          <cell r="P286">
            <v>0</v>
          </cell>
          <cell r="R286">
            <v>1</v>
          </cell>
          <cell r="X286">
            <v>13</v>
          </cell>
          <cell r="Y286">
            <v>5397.86</v>
          </cell>
          <cell r="Z286">
            <v>1</v>
          </cell>
          <cell r="AB286">
            <v>0</v>
          </cell>
        </row>
        <row r="287">
          <cell r="AB287">
            <v>0</v>
          </cell>
        </row>
        <row r="288">
          <cell r="H288">
            <v>11</v>
          </cell>
          <cell r="I288">
            <v>288.41000000000003</v>
          </cell>
          <cell r="P288">
            <v>0</v>
          </cell>
          <cell r="R288">
            <v>1</v>
          </cell>
          <cell r="X288">
            <v>11</v>
          </cell>
          <cell r="Y288">
            <v>3172.51</v>
          </cell>
          <cell r="Z288">
            <v>1</v>
          </cell>
          <cell r="AB288">
            <v>0</v>
          </cell>
        </row>
        <row r="289">
          <cell r="H289">
            <v>1</v>
          </cell>
          <cell r="I289">
            <v>61.88</v>
          </cell>
          <cell r="P289">
            <v>0</v>
          </cell>
          <cell r="R289">
            <v>1</v>
          </cell>
          <cell r="X289">
            <v>1</v>
          </cell>
          <cell r="Y289">
            <v>61.88</v>
          </cell>
          <cell r="Z289">
            <v>1</v>
          </cell>
          <cell r="AB289">
            <v>0</v>
          </cell>
        </row>
        <row r="290">
          <cell r="AB290">
            <v>0</v>
          </cell>
        </row>
        <row r="291">
          <cell r="H291">
            <v>2</v>
          </cell>
          <cell r="I291">
            <v>77.91</v>
          </cell>
          <cell r="P291">
            <v>0</v>
          </cell>
          <cell r="R291">
            <v>1</v>
          </cell>
          <cell r="X291">
            <v>2</v>
          </cell>
          <cell r="Y291">
            <v>155.82</v>
          </cell>
          <cell r="Z291">
            <v>1</v>
          </cell>
          <cell r="AB291">
            <v>0</v>
          </cell>
        </row>
        <row r="292">
          <cell r="H292">
            <v>2</v>
          </cell>
          <cell r="I292">
            <v>104.21</v>
          </cell>
          <cell r="P292">
            <v>0</v>
          </cell>
          <cell r="R292">
            <v>1</v>
          </cell>
          <cell r="X292">
            <v>2</v>
          </cell>
          <cell r="Y292">
            <v>208.42</v>
          </cell>
          <cell r="Z292">
            <v>1</v>
          </cell>
          <cell r="AB292">
            <v>0</v>
          </cell>
        </row>
        <row r="293">
          <cell r="AB293">
            <v>0</v>
          </cell>
        </row>
        <row r="294">
          <cell r="H294">
            <v>2</v>
          </cell>
          <cell r="I294">
            <v>35.46</v>
          </cell>
          <cell r="P294">
            <v>0</v>
          </cell>
          <cell r="R294">
            <v>1</v>
          </cell>
          <cell r="X294">
            <v>2</v>
          </cell>
          <cell r="Y294">
            <v>70.92</v>
          </cell>
          <cell r="Z294">
            <v>1</v>
          </cell>
          <cell r="AB294">
            <v>0</v>
          </cell>
        </row>
        <row r="295">
          <cell r="H295">
            <v>5</v>
          </cell>
          <cell r="I295">
            <v>60.11</v>
          </cell>
          <cell r="P295">
            <v>0</v>
          </cell>
          <cell r="R295">
            <v>1</v>
          </cell>
          <cell r="X295">
            <v>5</v>
          </cell>
          <cell r="Y295">
            <v>300.55</v>
          </cell>
          <cell r="Z295">
            <v>1</v>
          </cell>
          <cell r="AB295">
            <v>0</v>
          </cell>
        </row>
        <row r="296">
          <cell r="H296">
            <v>1</v>
          </cell>
          <cell r="I296">
            <v>22.3</v>
          </cell>
          <cell r="P296">
            <v>0</v>
          </cell>
          <cell r="R296">
            <v>1</v>
          </cell>
          <cell r="X296">
            <v>1</v>
          </cell>
          <cell r="Y296">
            <v>22.3</v>
          </cell>
          <cell r="Z296">
            <v>1</v>
          </cell>
          <cell r="AB296">
            <v>0</v>
          </cell>
        </row>
        <row r="297">
          <cell r="H297">
            <v>1</v>
          </cell>
          <cell r="I297">
            <v>86.93</v>
          </cell>
          <cell r="P297">
            <v>0</v>
          </cell>
          <cell r="R297">
            <v>1</v>
          </cell>
          <cell r="X297">
            <v>1</v>
          </cell>
          <cell r="Y297">
            <v>86.93</v>
          </cell>
          <cell r="Z297">
            <v>1</v>
          </cell>
          <cell r="AB297">
            <v>0</v>
          </cell>
        </row>
        <row r="298">
          <cell r="H298">
            <v>3</v>
          </cell>
          <cell r="I298">
            <v>134.37</v>
          </cell>
          <cell r="P298">
            <v>0</v>
          </cell>
          <cell r="R298">
            <v>1</v>
          </cell>
          <cell r="X298">
            <v>3</v>
          </cell>
          <cell r="Y298">
            <v>403.11</v>
          </cell>
          <cell r="Z298">
            <v>1</v>
          </cell>
          <cell r="AB298">
            <v>0</v>
          </cell>
        </row>
        <row r="299">
          <cell r="H299">
            <v>2</v>
          </cell>
          <cell r="I299">
            <v>362.39</v>
          </cell>
          <cell r="P299">
            <v>0</v>
          </cell>
          <cell r="R299">
            <v>1</v>
          </cell>
          <cell r="X299">
            <v>2</v>
          </cell>
          <cell r="Y299">
            <v>724.78</v>
          </cell>
          <cell r="Z299">
            <v>1</v>
          </cell>
          <cell r="AB299">
            <v>0</v>
          </cell>
        </row>
        <row r="300">
          <cell r="H300">
            <v>1</v>
          </cell>
          <cell r="I300">
            <v>628.1</v>
          </cell>
          <cell r="P300">
            <v>0</v>
          </cell>
          <cell r="R300">
            <v>1</v>
          </cell>
          <cell r="X300">
            <v>1</v>
          </cell>
          <cell r="Y300">
            <v>628.1</v>
          </cell>
          <cell r="Z300">
            <v>1</v>
          </cell>
          <cell r="AB300">
            <v>0</v>
          </cell>
        </row>
        <row r="301">
          <cell r="AB301">
            <v>0</v>
          </cell>
        </row>
        <row r="302">
          <cell r="H302">
            <v>11</v>
          </cell>
          <cell r="I302">
            <v>86.23</v>
          </cell>
          <cell r="P302">
            <v>0</v>
          </cell>
          <cell r="R302">
            <v>1</v>
          </cell>
          <cell r="X302">
            <v>11</v>
          </cell>
          <cell r="Y302">
            <v>948.53</v>
          </cell>
          <cell r="Z302">
            <v>1</v>
          </cell>
          <cell r="AB302">
            <v>0</v>
          </cell>
        </row>
        <row r="303">
          <cell r="H303">
            <v>1</v>
          </cell>
          <cell r="I303">
            <v>47.1</v>
          </cell>
          <cell r="P303">
            <v>0</v>
          </cell>
          <cell r="R303">
            <v>1</v>
          </cell>
          <cell r="X303">
            <v>1</v>
          </cell>
          <cell r="Y303">
            <v>47.1</v>
          </cell>
          <cell r="Z303">
            <v>1</v>
          </cell>
          <cell r="AB303">
            <v>0</v>
          </cell>
        </row>
        <row r="304">
          <cell r="AB304">
            <v>0</v>
          </cell>
        </row>
        <row r="305">
          <cell r="U305">
            <v>0</v>
          </cell>
          <cell r="W305">
            <v>0</v>
          </cell>
          <cell r="Y305">
            <v>6312.4</v>
          </cell>
          <cell r="Z305">
            <v>1</v>
          </cell>
          <cell r="AB305">
            <v>0</v>
          </cell>
        </row>
        <row r="306">
          <cell r="AB306">
            <v>0</v>
          </cell>
        </row>
        <row r="307">
          <cell r="H307">
            <v>11</v>
          </cell>
          <cell r="I307">
            <v>36.630000000000003</v>
          </cell>
          <cell r="P307">
            <v>0</v>
          </cell>
          <cell r="R307">
            <v>1</v>
          </cell>
          <cell r="X307">
            <v>11</v>
          </cell>
          <cell r="Y307">
            <v>402.93</v>
          </cell>
          <cell r="Z307">
            <v>1</v>
          </cell>
          <cell r="AB307">
            <v>0</v>
          </cell>
        </row>
        <row r="308">
          <cell r="H308">
            <v>1</v>
          </cell>
          <cell r="I308">
            <v>21.34</v>
          </cell>
          <cell r="P308">
            <v>0</v>
          </cell>
          <cell r="R308">
            <v>1</v>
          </cell>
          <cell r="X308">
            <v>1</v>
          </cell>
          <cell r="Y308">
            <v>21.34</v>
          </cell>
          <cell r="Z308">
            <v>1</v>
          </cell>
          <cell r="AB308">
            <v>0</v>
          </cell>
        </row>
        <row r="309">
          <cell r="AB309">
            <v>0</v>
          </cell>
        </row>
        <row r="310">
          <cell r="H310">
            <v>9</v>
          </cell>
          <cell r="I310">
            <v>167.86</v>
          </cell>
          <cell r="P310">
            <v>0</v>
          </cell>
          <cell r="R310">
            <v>1</v>
          </cell>
          <cell r="X310">
            <v>9</v>
          </cell>
          <cell r="Y310">
            <v>1510.74</v>
          </cell>
          <cell r="Z310">
            <v>1</v>
          </cell>
          <cell r="AB310">
            <v>0</v>
          </cell>
        </row>
        <row r="311">
          <cell r="H311">
            <v>5</v>
          </cell>
          <cell r="I311">
            <v>64.540000000000006</v>
          </cell>
          <cell r="P311">
            <v>0</v>
          </cell>
          <cell r="R311">
            <v>1</v>
          </cell>
          <cell r="X311">
            <v>5</v>
          </cell>
          <cell r="Y311">
            <v>322.7</v>
          </cell>
          <cell r="Z311">
            <v>1</v>
          </cell>
          <cell r="AB311">
            <v>0</v>
          </cell>
        </row>
        <row r="312">
          <cell r="H312">
            <v>5</v>
          </cell>
          <cell r="I312">
            <v>216.88</v>
          </cell>
          <cell r="P312">
            <v>0</v>
          </cell>
          <cell r="R312">
            <v>1</v>
          </cell>
          <cell r="X312">
            <v>5</v>
          </cell>
          <cell r="Y312">
            <v>1084.4000000000001</v>
          </cell>
          <cell r="Z312">
            <v>1</v>
          </cell>
          <cell r="AB312">
            <v>0</v>
          </cell>
        </row>
        <row r="313">
          <cell r="H313">
            <v>2</v>
          </cell>
          <cell r="I313">
            <v>70.459999999999994</v>
          </cell>
          <cell r="P313">
            <v>0</v>
          </cell>
          <cell r="R313">
            <v>1</v>
          </cell>
          <cell r="X313">
            <v>2</v>
          </cell>
          <cell r="Y313">
            <v>140.91999999999999</v>
          </cell>
          <cell r="Z313">
            <v>1</v>
          </cell>
          <cell r="AB313">
            <v>0</v>
          </cell>
        </row>
        <row r="314">
          <cell r="AB314">
            <v>0</v>
          </cell>
        </row>
        <row r="315">
          <cell r="H315">
            <v>1</v>
          </cell>
          <cell r="I315">
            <v>2091.39</v>
          </cell>
          <cell r="P315">
            <v>0</v>
          </cell>
          <cell r="R315">
            <v>1</v>
          </cell>
          <cell r="X315">
            <v>1</v>
          </cell>
          <cell r="Y315">
            <v>2091.39</v>
          </cell>
          <cell r="Z315">
            <v>1</v>
          </cell>
          <cell r="AB315">
            <v>0</v>
          </cell>
        </row>
        <row r="316">
          <cell r="H316">
            <v>1</v>
          </cell>
          <cell r="I316">
            <v>25.57</v>
          </cell>
          <cell r="P316">
            <v>0</v>
          </cell>
          <cell r="R316">
            <v>1</v>
          </cell>
          <cell r="X316">
            <v>1</v>
          </cell>
          <cell r="Y316">
            <v>25.57</v>
          </cell>
          <cell r="Z316">
            <v>1</v>
          </cell>
          <cell r="AB316">
            <v>0</v>
          </cell>
        </row>
        <row r="317">
          <cell r="AB317">
            <v>0</v>
          </cell>
        </row>
        <row r="318">
          <cell r="H318">
            <v>5</v>
          </cell>
          <cell r="I318">
            <v>16.850000000000001</v>
          </cell>
          <cell r="P318">
            <v>0</v>
          </cell>
          <cell r="R318">
            <v>1</v>
          </cell>
          <cell r="X318">
            <v>5</v>
          </cell>
          <cell r="Y318">
            <v>84.25</v>
          </cell>
          <cell r="Z318">
            <v>1</v>
          </cell>
          <cell r="AB318">
            <v>0</v>
          </cell>
        </row>
        <row r="319">
          <cell r="AB319">
            <v>0</v>
          </cell>
        </row>
        <row r="320">
          <cell r="H320">
            <v>8</v>
          </cell>
          <cell r="I320">
            <v>38.799999999999997</v>
          </cell>
          <cell r="P320">
            <v>0</v>
          </cell>
          <cell r="R320">
            <v>1</v>
          </cell>
          <cell r="X320">
            <v>8</v>
          </cell>
          <cell r="Y320">
            <v>310.39999999999998</v>
          </cell>
          <cell r="Z320">
            <v>1</v>
          </cell>
          <cell r="AB320">
            <v>0</v>
          </cell>
        </row>
        <row r="321">
          <cell r="H321">
            <v>2</v>
          </cell>
          <cell r="I321">
            <v>158.88</v>
          </cell>
          <cell r="P321">
            <v>0</v>
          </cell>
          <cell r="R321">
            <v>0</v>
          </cell>
          <cell r="X321">
            <v>2</v>
          </cell>
          <cell r="Y321">
            <v>317.76</v>
          </cell>
          <cell r="Z321">
            <v>1</v>
          </cell>
          <cell r="AB321">
            <v>0</v>
          </cell>
        </row>
        <row r="322">
          <cell r="AB322">
            <v>0</v>
          </cell>
        </row>
        <row r="323">
          <cell r="U323">
            <v>0</v>
          </cell>
          <cell r="W323">
            <v>0</v>
          </cell>
          <cell r="Y323">
            <v>39047.310000000012</v>
          </cell>
          <cell r="Z323">
            <v>1</v>
          </cell>
          <cell r="AB323">
            <v>0</v>
          </cell>
        </row>
        <row r="324">
          <cell r="AB324">
            <v>0</v>
          </cell>
        </row>
        <row r="325">
          <cell r="AB325">
            <v>0</v>
          </cell>
        </row>
        <row r="326">
          <cell r="H326">
            <v>204</v>
          </cell>
          <cell r="I326">
            <v>83.92</v>
          </cell>
          <cell r="P326">
            <v>0</v>
          </cell>
          <cell r="R326">
            <v>1</v>
          </cell>
          <cell r="W326">
            <v>0</v>
          </cell>
          <cell r="X326">
            <v>204</v>
          </cell>
          <cell r="Y326">
            <v>17119.68</v>
          </cell>
          <cell r="Z326">
            <v>1</v>
          </cell>
          <cell r="AB326">
            <v>0</v>
          </cell>
        </row>
        <row r="327">
          <cell r="H327">
            <v>108</v>
          </cell>
          <cell r="I327">
            <v>42.08</v>
          </cell>
          <cell r="P327">
            <v>0</v>
          </cell>
          <cell r="R327">
            <v>1</v>
          </cell>
          <cell r="X327">
            <v>108</v>
          </cell>
          <cell r="Y327">
            <v>4544.6400000000003</v>
          </cell>
          <cell r="Z327">
            <v>1</v>
          </cell>
          <cell r="AB327">
            <v>0</v>
          </cell>
        </row>
        <row r="328">
          <cell r="H328">
            <v>120</v>
          </cell>
          <cell r="I328">
            <v>33.96</v>
          </cell>
          <cell r="P328">
            <v>0</v>
          </cell>
          <cell r="R328">
            <v>1</v>
          </cell>
          <cell r="X328">
            <v>120</v>
          </cell>
          <cell r="Y328">
            <v>4075.2</v>
          </cell>
          <cell r="Z328">
            <v>1</v>
          </cell>
          <cell r="AB328">
            <v>0</v>
          </cell>
        </row>
        <row r="329">
          <cell r="H329">
            <v>210</v>
          </cell>
          <cell r="I329">
            <v>30.55</v>
          </cell>
          <cell r="P329">
            <v>0</v>
          </cell>
          <cell r="R329">
            <v>1</v>
          </cell>
          <cell r="X329">
            <v>210</v>
          </cell>
          <cell r="Y329">
            <v>6415.5</v>
          </cell>
          <cell r="Z329">
            <v>1</v>
          </cell>
          <cell r="AB329">
            <v>0</v>
          </cell>
        </row>
        <row r="330">
          <cell r="H330">
            <v>102</v>
          </cell>
          <cell r="I330">
            <v>24.03</v>
          </cell>
          <cell r="P330">
            <v>0</v>
          </cell>
          <cell r="R330">
            <v>1</v>
          </cell>
          <cell r="X330">
            <v>102</v>
          </cell>
          <cell r="Y330">
            <v>2451.06</v>
          </cell>
          <cell r="Z330">
            <v>1</v>
          </cell>
          <cell r="AB330">
            <v>0</v>
          </cell>
        </row>
        <row r="331">
          <cell r="AB331">
            <v>0</v>
          </cell>
        </row>
        <row r="332">
          <cell r="H332">
            <v>2</v>
          </cell>
          <cell r="I332">
            <v>13.31</v>
          </cell>
          <cell r="P332">
            <v>0</v>
          </cell>
          <cell r="R332">
            <v>1</v>
          </cell>
          <cell r="X332">
            <v>2</v>
          </cell>
          <cell r="Y332">
            <v>26.62</v>
          </cell>
          <cell r="Z332">
            <v>1</v>
          </cell>
          <cell r="AB332">
            <v>0</v>
          </cell>
        </row>
        <row r="333">
          <cell r="AB333">
            <v>0</v>
          </cell>
        </row>
        <row r="334">
          <cell r="H334">
            <v>11</v>
          </cell>
          <cell r="I334">
            <v>17.829999999999998</v>
          </cell>
          <cell r="P334">
            <v>0</v>
          </cell>
          <cell r="R334">
            <v>1</v>
          </cell>
          <cell r="X334">
            <v>11</v>
          </cell>
          <cell r="Y334">
            <v>196.13</v>
          </cell>
          <cell r="Z334">
            <v>1</v>
          </cell>
          <cell r="AB334">
            <v>0</v>
          </cell>
        </row>
        <row r="335">
          <cell r="H335">
            <v>18</v>
          </cell>
          <cell r="I335">
            <v>14.4</v>
          </cell>
          <cell r="P335">
            <v>0</v>
          </cell>
          <cell r="R335">
            <v>1</v>
          </cell>
          <cell r="X335">
            <v>18</v>
          </cell>
          <cell r="Y335">
            <v>259.2</v>
          </cell>
          <cell r="Z335">
            <v>1</v>
          </cell>
          <cell r="AB335">
            <v>0</v>
          </cell>
        </row>
        <row r="336">
          <cell r="H336">
            <v>13</v>
          </cell>
          <cell r="I336">
            <v>8.89</v>
          </cell>
          <cell r="P336">
            <v>0</v>
          </cell>
          <cell r="R336">
            <v>1</v>
          </cell>
          <cell r="X336">
            <v>13</v>
          </cell>
          <cell r="Y336">
            <v>115.57</v>
          </cell>
          <cell r="Z336">
            <v>1</v>
          </cell>
          <cell r="AB336">
            <v>0</v>
          </cell>
        </row>
        <row r="337">
          <cell r="H337">
            <v>33</v>
          </cell>
          <cell r="I337">
            <v>7.15</v>
          </cell>
          <cell r="P337">
            <v>0</v>
          </cell>
          <cell r="R337">
            <v>1</v>
          </cell>
          <cell r="X337">
            <v>33</v>
          </cell>
          <cell r="Y337">
            <v>235.95</v>
          </cell>
          <cell r="Z337">
            <v>1</v>
          </cell>
          <cell r="AB337">
            <v>0</v>
          </cell>
        </row>
        <row r="338">
          <cell r="H338">
            <v>23</v>
          </cell>
          <cell r="I338">
            <v>18.29</v>
          </cell>
          <cell r="P338">
            <v>0</v>
          </cell>
          <cell r="R338">
            <v>1</v>
          </cell>
          <cell r="X338">
            <v>23</v>
          </cell>
          <cell r="Y338">
            <v>420.67</v>
          </cell>
          <cell r="Z338">
            <v>1</v>
          </cell>
          <cell r="AB338">
            <v>0</v>
          </cell>
        </row>
        <row r="339">
          <cell r="H339">
            <v>7</v>
          </cell>
          <cell r="I339">
            <v>13.72</v>
          </cell>
          <cell r="P339">
            <v>0</v>
          </cell>
          <cell r="R339">
            <v>1</v>
          </cell>
          <cell r="X339">
            <v>7</v>
          </cell>
          <cell r="Y339">
            <v>96.04</v>
          </cell>
          <cell r="Z339">
            <v>1</v>
          </cell>
          <cell r="AB339">
            <v>0</v>
          </cell>
        </row>
        <row r="340">
          <cell r="H340">
            <v>80</v>
          </cell>
          <cell r="I340">
            <v>8.3800000000000008</v>
          </cell>
          <cell r="P340">
            <v>0</v>
          </cell>
          <cell r="R340">
            <v>1</v>
          </cell>
          <cell r="X340">
            <v>80</v>
          </cell>
          <cell r="Y340">
            <v>670.4</v>
          </cell>
          <cell r="Z340">
            <v>1</v>
          </cell>
          <cell r="AB340">
            <v>0</v>
          </cell>
        </row>
        <row r="341">
          <cell r="H341">
            <v>69</v>
          </cell>
          <cell r="I341">
            <v>6.95</v>
          </cell>
          <cell r="P341">
            <v>0</v>
          </cell>
          <cell r="R341">
            <v>1</v>
          </cell>
          <cell r="X341">
            <v>69</v>
          </cell>
          <cell r="Y341">
            <v>479.55</v>
          </cell>
          <cell r="Z341">
            <v>1</v>
          </cell>
          <cell r="AB341">
            <v>0</v>
          </cell>
        </row>
        <row r="342">
          <cell r="AB342">
            <v>0</v>
          </cell>
        </row>
        <row r="343">
          <cell r="H343">
            <v>6</v>
          </cell>
          <cell r="I343">
            <v>11.26</v>
          </cell>
          <cell r="P343">
            <v>0</v>
          </cell>
          <cell r="R343">
            <v>1</v>
          </cell>
          <cell r="X343">
            <v>6</v>
          </cell>
          <cell r="Y343">
            <v>67.56</v>
          </cell>
          <cell r="Z343">
            <v>1</v>
          </cell>
          <cell r="AB343">
            <v>0</v>
          </cell>
        </row>
        <row r="344">
          <cell r="H344">
            <v>3</v>
          </cell>
          <cell r="I344">
            <v>7.3</v>
          </cell>
          <cell r="P344">
            <v>0</v>
          </cell>
          <cell r="R344">
            <v>1</v>
          </cell>
          <cell r="X344">
            <v>3</v>
          </cell>
          <cell r="Y344">
            <v>21.9</v>
          </cell>
          <cell r="Z344">
            <v>1</v>
          </cell>
          <cell r="AB344">
            <v>0</v>
          </cell>
        </row>
        <row r="345">
          <cell r="AB345">
            <v>0</v>
          </cell>
        </row>
        <row r="346">
          <cell r="H346">
            <v>13</v>
          </cell>
          <cell r="I346">
            <v>7.53</v>
          </cell>
          <cell r="P346">
            <v>0</v>
          </cell>
          <cell r="R346">
            <v>1</v>
          </cell>
          <cell r="X346">
            <v>13</v>
          </cell>
          <cell r="Y346">
            <v>97.89</v>
          </cell>
          <cell r="Z346">
            <v>1</v>
          </cell>
          <cell r="AB346">
            <v>0</v>
          </cell>
        </row>
        <row r="347">
          <cell r="H347">
            <v>7</v>
          </cell>
          <cell r="I347">
            <v>12.67</v>
          </cell>
          <cell r="P347">
            <v>0</v>
          </cell>
          <cell r="R347">
            <v>1</v>
          </cell>
          <cell r="X347">
            <v>7</v>
          </cell>
          <cell r="Y347">
            <v>88.69</v>
          </cell>
          <cell r="Z347">
            <v>1</v>
          </cell>
          <cell r="AB347">
            <v>0</v>
          </cell>
        </row>
        <row r="348">
          <cell r="H348">
            <v>8</v>
          </cell>
          <cell r="I348">
            <v>9.4700000000000006</v>
          </cell>
          <cell r="P348">
            <v>0</v>
          </cell>
          <cell r="R348">
            <v>1</v>
          </cell>
          <cell r="X348">
            <v>8</v>
          </cell>
          <cell r="Y348">
            <v>75.760000000000005</v>
          </cell>
          <cell r="Z348">
            <v>1</v>
          </cell>
          <cell r="AB348">
            <v>0</v>
          </cell>
        </row>
        <row r="349">
          <cell r="H349">
            <v>14</v>
          </cell>
          <cell r="I349">
            <v>6.32</v>
          </cell>
          <cell r="P349">
            <v>0</v>
          </cell>
          <cell r="R349">
            <v>1</v>
          </cell>
          <cell r="X349">
            <v>14</v>
          </cell>
          <cell r="Y349">
            <v>88.48</v>
          </cell>
          <cell r="Z349">
            <v>1</v>
          </cell>
          <cell r="AB349">
            <v>0</v>
          </cell>
        </row>
        <row r="350">
          <cell r="H350">
            <v>7</v>
          </cell>
          <cell r="I350">
            <v>4.3</v>
          </cell>
          <cell r="P350">
            <v>0</v>
          </cell>
          <cell r="R350">
            <v>1</v>
          </cell>
          <cell r="X350">
            <v>7</v>
          </cell>
          <cell r="Y350">
            <v>30.1</v>
          </cell>
          <cell r="Z350">
            <v>1</v>
          </cell>
          <cell r="AB350">
            <v>0</v>
          </cell>
        </row>
        <row r="351">
          <cell r="AB351">
            <v>0</v>
          </cell>
        </row>
        <row r="352">
          <cell r="H352">
            <v>9</v>
          </cell>
          <cell r="I352">
            <v>13.13</v>
          </cell>
          <cell r="P352">
            <v>0</v>
          </cell>
          <cell r="R352">
            <v>1</v>
          </cell>
          <cell r="X352">
            <v>9</v>
          </cell>
          <cell r="Y352">
            <v>118.17</v>
          </cell>
          <cell r="Z352">
            <v>1</v>
          </cell>
          <cell r="AB352">
            <v>0</v>
          </cell>
        </row>
        <row r="353">
          <cell r="H353">
            <v>2</v>
          </cell>
          <cell r="I353">
            <v>1.73</v>
          </cell>
          <cell r="P353">
            <v>0</v>
          </cell>
          <cell r="R353">
            <v>1</v>
          </cell>
          <cell r="X353">
            <v>2</v>
          </cell>
          <cell r="Y353">
            <v>3.46</v>
          </cell>
          <cell r="Z353">
            <v>1</v>
          </cell>
          <cell r="AB353">
            <v>0</v>
          </cell>
        </row>
        <row r="354">
          <cell r="AB354">
            <v>0</v>
          </cell>
        </row>
        <row r="355">
          <cell r="H355">
            <v>23</v>
          </cell>
          <cell r="I355">
            <v>5.0999999999999996</v>
          </cell>
          <cell r="P355">
            <v>0</v>
          </cell>
          <cell r="R355">
            <v>0</v>
          </cell>
          <cell r="X355">
            <v>23</v>
          </cell>
          <cell r="Y355">
            <v>117.3</v>
          </cell>
          <cell r="Z355">
            <v>1</v>
          </cell>
          <cell r="AB355">
            <v>0</v>
          </cell>
        </row>
        <row r="356">
          <cell r="AB356">
            <v>0</v>
          </cell>
        </row>
        <row r="357">
          <cell r="H357">
            <v>23</v>
          </cell>
          <cell r="I357">
            <v>5.0999999999999996</v>
          </cell>
          <cell r="P357">
            <v>0</v>
          </cell>
          <cell r="R357">
            <v>0</v>
          </cell>
          <cell r="X357">
            <v>23</v>
          </cell>
          <cell r="Y357">
            <v>117.3</v>
          </cell>
          <cell r="Z357">
            <v>1</v>
          </cell>
          <cell r="AB357">
            <v>0</v>
          </cell>
        </row>
        <row r="358">
          <cell r="AB358">
            <v>0</v>
          </cell>
        </row>
        <row r="359">
          <cell r="H359">
            <v>17</v>
          </cell>
          <cell r="I359">
            <v>3.91</v>
          </cell>
          <cell r="P359">
            <v>0</v>
          </cell>
          <cell r="R359">
            <v>0</v>
          </cell>
          <cell r="X359">
            <v>17</v>
          </cell>
          <cell r="Y359">
            <v>66.47</v>
          </cell>
          <cell r="Z359">
            <v>1</v>
          </cell>
          <cell r="AB359">
            <v>0</v>
          </cell>
        </row>
        <row r="360">
          <cell r="AB360">
            <v>0</v>
          </cell>
        </row>
        <row r="361">
          <cell r="H361">
            <v>23</v>
          </cell>
          <cell r="I361">
            <v>13.71</v>
          </cell>
          <cell r="P361">
            <v>0</v>
          </cell>
          <cell r="R361">
            <v>1</v>
          </cell>
          <cell r="X361">
            <v>23</v>
          </cell>
          <cell r="Y361">
            <v>315.33</v>
          </cell>
          <cell r="Z361">
            <v>1</v>
          </cell>
          <cell r="AB361">
            <v>0</v>
          </cell>
        </row>
        <row r="362">
          <cell r="H362">
            <v>21</v>
          </cell>
          <cell r="I362">
            <v>11.01</v>
          </cell>
          <cell r="P362">
            <v>0</v>
          </cell>
          <cell r="R362">
            <v>1</v>
          </cell>
          <cell r="X362">
            <v>21</v>
          </cell>
          <cell r="Y362">
            <v>231.21</v>
          </cell>
          <cell r="Z362">
            <v>1</v>
          </cell>
          <cell r="AB362">
            <v>0</v>
          </cell>
        </row>
        <row r="363">
          <cell r="H363">
            <v>2</v>
          </cell>
          <cell r="I363">
            <v>48.45</v>
          </cell>
          <cell r="P363">
            <v>0</v>
          </cell>
          <cell r="R363">
            <v>1</v>
          </cell>
          <cell r="X363">
            <v>2</v>
          </cell>
          <cell r="Y363">
            <v>96.9</v>
          </cell>
          <cell r="Z363">
            <v>1</v>
          </cell>
          <cell r="AB363">
            <v>0</v>
          </cell>
        </row>
        <row r="364">
          <cell r="H364">
            <v>4</v>
          </cell>
          <cell r="I364">
            <v>27.77</v>
          </cell>
          <cell r="P364">
            <v>0</v>
          </cell>
          <cell r="R364">
            <v>1</v>
          </cell>
          <cell r="X364">
            <v>4</v>
          </cell>
          <cell r="Y364">
            <v>111.08</v>
          </cell>
          <cell r="Z364">
            <v>1</v>
          </cell>
          <cell r="AB364">
            <v>0</v>
          </cell>
        </row>
        <row r="365">
          <cell r="H365">
            <v>50</v>
          </cell>
          <cell r="I365">
            <v>5.87</v>
          </cell>
          <cell r="P365">
            <v>0</v>
          </cell>
          <cell r="R365">
            <v>1</v>
          </cell>
          <cell r="X365">
            <v>50</v>
          </cell>
          <cell r="Y365">
            <v>293.5</v>
          </cell>
          <cell r="Z365">
            <v>1</v>
          </cell>
          <cell r="AB365">
            <v>0</v>
          </cell>
        </row>
        <row r="366">
          <cell r="AB366">
            <v>0</v>
          </cell>
        </row>
        <row r="367">
          <cell r="U367">
            <v>48.3</v>
          </cell>
          <cell r="W367">
            <v>4909</v>
          </cell>
          <cell r="Y367">
            <v>22579.02</v>
          </cell>
          <cell r="Z367">
            <v>1.2743318779658568</v>
          </cell>
          <cell r="AB367">
            <v>48.3</v>
          </cell>
        </row>
        <row r="368">
          <cell r="AB368">
            <v>0</v>
          </cell>
        </row>
        <row r="369">
          <cell r="H369">
            <v>4</v>
          </cell>
          <cell r="I369">
            <v>76.55</v>
          </cell>
          <cell r="P369">
            <v>0</v>
          </cell>
          <cell r="R369">
            <v>1</v>
          </cell>
          <cell r="X369">
            <v>4</v>
          </cell>
          <cell r="Y369">
            <v>306.2</v>
          </cell>
          <cell r="Z369">
            <v>1</v>
          </cell>
          <cell r="AB369">
            <v>0</v>
          </cell>
        </row>
        <row r="370">
          <cell r="H370">
            <v>18</v>
          </cell>
          <cell r="I370">
            <v>46.73</v>
          </cell>
          <cell r="P370">
            <v>0</v>
          </cell>
          <cell r="R370">
            <v>1</v>
          </cell>
          <cell r="X370">
            <v>18</v>
          </cell>
          <cell r="Y370">
            <v>841.14</v>
          </cell>
          <cell r="Z370">
            <v>1</v>
          </cell>
          <cell r="AB370">
            <v>0</v>
          </cell>
        </row>
        <row r="371">
          <cell r="AB371">
            <v>0</v>
          </cell>
        </row>
        <row r="372">
          <cell r="H372">
            <v>6</v>
          </cell>
          <cell r="I372">
            <v>33.880000000000003</v>
          </cell>
          <cell r="P372">
            <v>0</v>
          </cell>
          <cell r="R372">
            <v>1</v>
          </cell>
          <cell r="X372">
            <v>6</v>
          </cell>
          <cell r="Y372">
            <v>203.28</v>
          </cell>
          <cell r="Z372">
            <v>1</v>
          </cell>
          <cell r="AB372">
            <v>0</v>
          </cell>
        </row>
        <row r="373">
          <cell r="X373">
            <v>0</v>
          </cell>
          <cell r="Y373">
            <v>0</v>
          </cell>
          <cell r="Z373" t="e">
            <v>#DIV/0!</v>
          </cell>
          <cell r="AB373">
            <v>0</v>
          </cell>
        </row>
        <row r="374">
          <cell r="H374">
            <v>13</v>
          </cell>
          <cell r="I374">
            <v>22.3</v>
          </cell>
          <cell r="P374">
            <v>0</v>
          </cell>
          <cell r="R374">
            <v>0</v>
          </cell>
          <cell r="X374">
            <v>13</v>
          </cell>
          <cell r="Y374">
            <v>289.89999999999998</v>
          </cell>
          <cell r="Z374">
            <v>1</v>
          </cell>
          <cell r="AB374">
            <v>0</v>
          </cell>
        </row>
        <row r="375">
          <cell r="H375">
            <v>2</v>
          </cell>
          <cell r="I375">
            <v>22.3</v>
          </cell>
          <cell r="P375">
            <v>0</v>
          </cell>
          <cell r="R375">
            <v>0</v>
          </cell>
          <cell r="X375">
            <v>2</v>
          </cell>
          <cell r="Y375">
            <v>44.6</v>
          </cell>
          <cell r="Z375">
            <v>1</v>
          </cell>
          <cell r="AB375">
            <v>0</v>
          </cell>
        </row>
        <row r="376">
          <cell r="H376">
            <v>5</v>
          </cell>
          <cell r="I376">
            <v>22.3</v>
          </cell>
          <cell r="P376">
            <v>0</v>
          </cell>
          <cell r="R376">
            <v>0</v>
          </cell>
          <cell r="X376">
            <v>5</v>
          </cell>
          <cell r="Y376">
            <v>111.5</v>
          </cell>
          <cell r="Z376">
            <v>1</v>
          </cell>
          <cell r="AB376">
            <v>0</v>
          </cell>
        </row>
        <row r="377">
          <cell r="H377">
            <v>4</v>
          </cell>
          <cell r="I377">
            <v>22.3</v>
          </cell>
          <cell r="P377">
            <v>0</v>
          </cell>
          <cell r="R377">
            <v>0</v>
          </cell>
          <cell r="X377">
            <v>4</v>
          </cell>
          <cell r="Y377">
            <v>89.2</v>
          </cell>
          <cell r="Z377">
            <v>1</v>
          </cell>
          <cell r="AB377">
            <v>0</v>
          </cell>
        </row>
        <row r="378">
          <cell r="H378">
            <v>8</v>
          </cell>
          <cell r="I378">
            <v>35</v>
          </cell>
          <cell r="P378">
            <v>0</v>
          </cell>
          <cell r="R378">
            <v>0</v>
          </cell>
          <cell r="V378">
            <v>10</v>
          </cell>
          <cell r="W378">
            <v>350</v>
          </cell>
          <cell r="X378">
            <v>18</v>
          </cell>
          <cell r="Y378">
            <v>630</v>
          </cell>
          <cell r="Z378">
            <v>2.25</v>
          </cell>
          <cell r="AB378">
            <v>0</v>
          </cell>
        </row>
        <row r="379">
          <cell r="H379">
            <v>40</v>
          </cell>
          <cell r="I379">
            <v>97</v>
          </cell>
          <cell r="P379">
            <v>0</v>
          </cell>
          <cell r="R379">
            <v>0</v>
          </cell>
          <cell r="V379">
            <v>47</v>
          </cell>
          <cell r="W379">
            <v>4559</v>
          </cell>
          <cell r="X379">
            <v>87</v>
          </cell>
          <cell r="Y379">
            <v>8439</v>
          </cell>
          <cell r="Z379">
            <v>2.1749999999999998</v>
          </cell>
          <cell r="AB379">
            <v>0</v>
          </cell>
        </row>
        <row r="380">
          <cell r="H380">
            <v>1</v>
          </cell>
          <cell r="I380">
            <v>12</v>
          </cell>
          <cell r="P380">
            <v>0</v>
          </cell>
          <cell r="R380">
            <v>0</v>
          </cell>
          <cell r="X380">
            <v>1</v>
          </cell>
          <cell r="Y380">
            <v>12</v>
          </cell>
          <cell r="Z380">
            <v>1</v>
          </cell>
          <cell r="AB380">
            <v>0</v>
          </cell>
        </row>
        <row r="381">
          <cell r="H381">
            <v>4</v>
          </cell>
          <cell r="I381">
            <v>16.100000000000001</v>
          </cell>
          <cell r="P381">
            <v>0</v>
          </cell>
          <cell r="R381">
            <v>0</v>
          </cell>
          <cell r="X381">
            <v>4</v>
          </cell>
          <cell r="Y381">
            <v>64.400000000000006</v>
          </cell>
          <cell r="Z381">
            <v>1</v>
          </cell>
          <cell r="AB381">
            <v>0</v>
          </cell>
        </row>
        <row r="382">
          <cell r="H382">
            <v>4</v>
          </cell>
          <cell r="I382">
            <v>32.299999999999997</v>
          </cell>
          <cell r="P382">
            <v>0</v>
          </cell>
          <cell r="R382">
            <v>0</v>
          </cell>
          <cell r="X382">
            <v>4</v>
          </cell>
          <cell r="Y382">
            <v>129.19999999999999</v>
          </cell>
          <cell r="Z382">
            <v>1</v>
          </cell>
          <cell r="AB382">
            <v>0</v>
          </cell>
        </row>
        <row r="383">
          <cell r="H383">
            <v>18</v>
          </cell>
          <cell r="I383">
            <v>16.100000000000001</v>
          </cell>
          <cell r="P383">
            <v>0</v>
          </cell>
          <cell r="R383">
            <v>0</v>
          </cell>
          <cell r="X383">
            <v>18</v>
          </cell>
          <cell r="Y383">
            <v>289.8</v>
          </cell>
          <cell r="Z383">
            <v>1</v>
          </cell>
          <cell r="AB383">
            <v>0</v>
          </cell>
        </row>
        <row r="384">
          <cell r="H384">
            <v>6</v>
          </cell>
          <cell r="I384">
            <v>16.100000000000001</v>
          </cell>
          <cell r="P384">
            <v>0</v>
          </cell>
          <cell r="R384">
            <v>0</v>
          </cell>
          <cell r="X384">
            <v>6</v>
          </cell>
          <cell r="Y384">
            <v>96.6</v>
          </cell>
          <cell r="Z384">
            <v>1</v>
          </cell>
          <cell r="AB384">
            <v>0</v>
          </cell>
        </row>
        <row r="385">
          <cell r="AB385">
            <v>0</v>
          </cell>
        </row>
        <row r="386">
          <cell r="H386">
            <v>1</v>
          </cell>
          <cell r="I386">
            <v>218.59</v>
          </cell>
          <cell r="P386">
            <v>0</v>
          </cell>
          <cell r="R386">
            <v>1</v>
          </cell>
          <cell r="X386">
            <v>1</v>
          </cell>
          <cell r="Y386">
            <v>218.59</v>
          </cell>
          <cell r="Z386">
            <v>1</v>
          </cell>
          <cell r="AB386">
            <v>0</v>
          </cell>
        </row>
        <row r="387">
          <cell r="H387">
            <v>1</v>
          </cell>
          <cell r="I387">
            <v>668.71</v>
          </cell>
          <cell r="P387">
            <v>0</v>
          </cell>
          <cell r="R387">
            <v>1</v>
          </cell>
          <cell r="X387">
            <v>1</v>
          </cell>
          <cell r="Y387">
            <v>668.71</v>
          </cell>
          <cell r="Z387">
            <v>1</v>
          </cell>
          <cell r="AB387">
            <v>0</v>
          </cell>
        </row>
        <row r="388">
          <cell r="H388">
            <v>2</v>
          </cell>
          <cell r="I388">
            <v>343.33</v>
          </cell>
          <cell r="P388">
            <v>1</v>
          </cell>
          <cell r="R388">
            <v>1</v>
          </cell>
          <cell r="X388">
            <v>2</v>
          </cell>
          <cell r="Y388">
            <v>686.66</v>
          </cell>
          <cell r="Z388">
            <v>1</v>
          </cell>
          <cell r="AB388">
            <v>0</v>
          </cell>
        </row>
        <row r="389">
          <cell r="AB389">
            <v>0</v>
          </cell>
        </row>
        <row r="390">
          <cell r="H390">
            <v>9</v>
          </cell>
          <cell r="I390">
            <v>16.100000000000001</v>
          </cell>
          <cell r="P390">
            <v>0</v>
          </cell>
          <cell r="R390">
            <v>1</v>
          </cell>
          <cell r="T390">
            <v>3</v>
          </cell>
          <cell r="U390">
            <v>48.3</v>
          </cell>
          <cell r="X390">
            <v>6</v>
          </cell>
          <cell r="Y390">
            <v>96.6</v>
          </cell>
          <cell r="Z390">
            <v>0.66666666666666663</v>
          </cell>
          <cell r="AB390">
            <v>48.3</v>
          </cell>
        </row>
        <row r="391">
          <cell r="H391">
            <v>6</v>
          </cell>
          <cell r="I391">
            <v>11</v>
          </cell>
          <cell r="P391">
            <v>0</v>
          </cell>
          <cell r="R391">
            <v>1</v>
          </cell>
          <cell r="X391">
            <v>6</v>
          </cell>
          <cell r="Y391">
            <v>66</v>
          </cell>
          <cell r="Z391">
            <v>1</v>
          </cell>
          <cell r="AB391">
            <v>0</v>
          </cell>
        </row>
        <row r="392">
          <cell r="AB392">
            <v>0</v>
          </cell>
        </row>
        <row r="393">
          <cell r="H393">
            <v>11</v>
          </cell>
          <cell r="I393">
            <v>142.54</v>
          </cell>
          <cell r="P393">
            <v>0</v>
          </cell>
          <cell r="R393">
            <v>1</v>
          </cell>
          <cell r="W393">
            <v>0</v>
          </cell>
          <cell r="X393">
            <v>11</v>
          </cell>
          <cell r="Y393">
            <v>1567.94</v>
          </cell>
          <cell r="Z393">
            <v>1</v>
          </cell>
          <cell r="AB393">
            <v>0</v>
          </cell>
        </row>
        <row r="394">
          <cell r="H394">
            <v>13</v>
          </cell>
          <cell r="I394">
            <v>343.33</v>
          </cell>
          <cell r="P394">
            <v>0</v>
          </cell>
          <cell r="R394">
            <v>0.69230769230769229</v>
          </cell>
          <cell r="W394">
            <v>0</v>
          </cell>
          <cell r="X394">
            <v>13</v>
          </cell>
          <cell r="Y394">
            <v>4463.29</v>
          </cell>
          <cell r="Z394">
            <v>1</v>
          </cell>
          <cell r="AB394">
            <v>0</v>
          </cell>
        </row>
        <row r="395">
          <cell r="H395">
            <v>2</v>
          </cell>
          <cell r="I395">
            <v>274.33999999999997</v>
          </cell>
          <cell r="P395">
            <v>0</v>
          </cell>
          <cell r="R395">
            <v>1</v>
          </cell>
          <cell r="X395">
            <v>2</v>
          </cell>
          <cell r="Y395">
            <v>548.67999999999995</v>
          </cell>
          <cell r="Z395">
            <v>1</v>
          </cell>
          <cell r="AB395">
            <v>0</v>
          </cell>
        </row>
        <row r="396">
          <cell r="AB396">
            <v>0</v>
          </cell>
        </row>
        <row r="397">
          <cell r="H397">
            <v>1</v>
          </cell>
          <cell r="I397">
            <v>2091.39</v>
          </cell>
          <cell r="P397">
            <v>0</v>
          </cell>
          <cell r="R397">
            <v>1</v>
          </cell>
          <cell r="W397">
            <v>0</v>
          </cell>
          <cell r="X397">
            <v>1</v>
          </cell>
          <cell r="Y397">
            <v>2091.39</v>
          </cell>
          <cell r="Z397">
            <v>1</v>
          </cell>
          <cell r="AB397">
            <v>0</v>
          </cell>
        </row>
        <row r="398">
          <cell r="H398">
            <v>1</v>
          </cell>
          <cell r="I398">
            <v>624.34</v>
          </cell>
          <cell r="P398">
            <v>0</v>
          </cell>
          <cell r="R398">
            <v>1</v>
          </cell>
          <cell r="W398">
            <v>0</v>
          </cell>
          <cell r="X398">
            <v>1</v>
          </cell>
          <cell r="Y398">
            <v>624.34</v>
          </cell>
          <cell r="Z398">
            <v>1</v>
          </cell>
          <cell r="AB398">
            <v>0</v>
          </cell>
        </row>
        <row r="399">
          <cell r="AB399">
            <v>0</v>
          </cell>
        </row>
        <row r="400">
          <cell r="U400">
            <v>0</v>
          </cell>
          <cell r="W400">
            <v>9939.82</v>
          </cell>
          <cell r="Y400">
            <v>147569.91999999995</v>
          </cell>
          <cell r="Z400">
            <v>1.07222134345767</v>
          </cell>
          <cell r="AB400">
            <v>0</v>
          </cell>
        </row>
        <row r="401">
          <cell r="U401">
            <v>0</v>
          </cell>
          <cell r="W401">
            <v>373.23</v>
          </cell>
          <cell r="Y401">
            <v>90227.659999999945</v>
          </cell>
          <cell r="Z401">
            <v>1.0041537184087641</v>
          </cell>
          <cell r="AB401">
            <v>0</v>
          </cell>
        </row>
        <row r="402">
          <cell r="AB402">
            <v>0</v>
          </cell>
        </row>
        <row r="403">
          <cell r="H403">
            <v>3</v>
          </cell>
          <cell r="I403">
            <v>43.42</v>
          </cell>
          <cell r="P403">
            <v>0</v>
          </cell>
          <cell r="R403">
            <v>0</v>
          </cell>
          <cell r="X403">
            <v>3</v>
          </cell>
          <cell r="Y403">
            <v>130.26</v>
          </cell>
          <cell r="Z403">
            <v>1</v>
          </cell>
          <cell r="AB403">
            <v>0</v>
          </cell>
        </row>
        <row r="404">
          <cell r="H404">
            <v>1</v>
          </cell>
          <cell r="I404">
            <v>60.86</v>
          </cell>
          <cell r="P404">
            <v>0</v>
          </cell>
          <cell r="R404">
            <v>0</v>
          </cell>
          <cell r="X404">
            <v>1</v>
          </cell>
          <cell r="Y404">
            <v>60.86</v>
          </cell>
          <cell r="Z404">
            <v>1</v>
          </cell>
          <cell r="AB404">
            <v>0</v>
          </cell>
        </row>
        <row r="405">
          <cell r="AB405">
            <v>0</v>
          </cell>
        </row>
        <row r="406">
          <cell r="H406">
            <v>15</v>
          </cell>
          <cell r="I406">
            <v>41.2</v>
          </cell>
          <cell r="P406">
            <v>0</v>
          </cell>
          <cell r="R406">
            <v>0</v>
          </cell>
          <cell r="X406">
            <v>15</v>
          </cell>
          <cell r="Y406">
            <v>618</v>
          </cell>
          <cell r="Z406">
            <v>1</v>
          </cell>
          <cell r="AB406">
            <v>0</v>
          </cell>
        </row>
        <row r="407">
          <cell r="H407">
            <v>8</v>
          </cell>
          <cell r="I407">
            <v>34.01</v>
          </cell>
          <cell r="P407">
            <v>0</v>
          </cell>
          <cell r="R407">
            <v>0</v>
          </cell>
          <cell r="X407">
            <v>8</v>
          </cell>
          <cell r="Y407">
            <v>272.08</v>
          </cell>
          <cell r="Z407">
            <v>1</v>
          </cell>
          <cell r="AB407">
            <v>0</v>
          </cell>
        </row>
        <row r="408">
          <cell r="AB408">
            <v>0</v>
          </cell>
        </row>
        <row r="409">
          <cell r="H409">
            <v>1</v>
          </cell>
          <cell r="I409">
            <v>1200</v>
          </cell>
          <cell r="P409">
            <v>0</v>
          </cell>
          <cell r="R409">
            <v>1</v>
          </cell>
          <cell r="X409">
            <v>1</v>
          </cell>
          <cell r="Y409">
            <v>1200</v>
          </cell>
          <cell r="Z409">
            <v>1</v>
          </cell>
          <cell r="AB409">
            <v>0</v>
          </cell>
        </row>
        <row r="410">
          <cell r="H410">
            <v>1</v>
          </cell>
          <cell r="I410">
            <v>604</v>
          </cell>
          <cell r="P410">
            <v>0</v>
          </cell>
          <cell r="R410">
            <v>1</v>
          </cell>
          <cell r="X410">
            <v>1</v>
          </cell>
          <cell r="Y410">
            <v>604</v>
          </cell>
          <cell r="Z410">
            <v>1</v>
          </cell>
          <cell r="AB410">
            <v>0</v>
          </cell>
        </row>
        <row r="411">
          <cell r="H411">
            <v>2</v>
          </cell>
          <cell r="I411">
            <v>900</v>
          </cell>
          <cell r="P411">
            <v>0</v>
          </cell>
          <cell r="R411">
            <v>1</v>
          </cell>
          <cell r="X411">
            <v>2</v>
          </cell>
          <cell r="Y411">
            <v>1800</v>
          </cell>
          <cell r="Z411">
            <v>1</v>
          </cell>
          <cell r="AB411">
            <v>0</v>
          </cell>
        </row>
        <row r="412">
          <cell r="H412">
            <v>1</v>
          </cell>
          <cell r="I412">
            <v>900</v>
          </cell>
          <cell r="P412">
            <v>0</v>
          </cell>
          <cell r="R412">
            <v>1</v>
          </cell>
          <cell r="X412">
            <v>1</v>
          </cell>
          <cell r="Y412">
            <v>900</v>
          </cell>
          <cell r="Z412">
            <v>1</v>
          </cell>
          <cell r="AB412">
            <v>0</v>
          </cell>
        </row>
        <row r="413">
          <cell r="H413">
            <v>1</v>
          </cell>
          <cell r="I413">
            <v>900</v>
          </cell>
          <cell r="P413">
            <v>0</v>
          </cell>
          <cell r="R413">
            <v>1</v>
          </cell>
          <cell r="X413">
            <v>1</v>
          </cell>
          <cell r="Y413">
            <v>900</v>
          </cell>
          <cell r="Z413">
            <v>1</v>
          </cell>
          <cell r="AB413">
            <v>0</v>
          </cell>
        </row>
        <row r="414">
          <cell r="H414">
            <v>1</v>
          </cell>
          <cell r="I414">
            <v>120</v>
          </cell>
          <cell r="P414">
            <v>0</v>
          </cell>
          <cell r="R414">
            <v>1</v>
          </cell>
          <cell r="X414">
            <v>1</v>
          </cell>
          <cell r="Y414">
            <v>120</v>
          </cell>
          <cell r="Z414">
            <v>1</v>
          </cell>
          <cell r="AB414">
            <v>0</v>
          </cell>
        </row>
        <row r="415">
          <cell r="AB415">
            <v>0</v>
          </cell>
        </row>
        <row r="416">
          <cell r="H416">
            <v>2</v>
          </cell>
          <cell r="I416">
            <v>430.22</v>
          </cell>
          <cell r="P416">
            <v>0</v>
          </cell>
          <cell r="R416">
            <v>1</v>
          </cell>
          <cell r="X416">
            <v>2</v>
          </cell>
          <cell r="Y416">
            <v>860.44</v>
          </cell>
          <cell r="Z416">
            <v>1</v>
          </cell>
          <cell r="AB416">
            <v>0</v>
          </cell>
        </row>
        <row r="417">
          <cell r="H417">
            <v>1</v>
          </cell>
          <cell r="I417">
            <v>996.64</v>
          </cell>
          <cell r="P417">
            <v>0</v>
          </cell>
          <cell r="R417">
            <v>1</v>
          </cell>
          <cell r="X417">
            <v>1</v>
          </cell>
          <cell r="Y417">
            <v>996.64</v>
          </cell>
          <cell r="Z417">
            <v>1</v>
          </cell>
          <cell r="AB417">
            <v>0</v>
          </cell>
        </row>
        <row r="418">
          <cell r="H418">
            <v>1</v>
          </cell>
          <cell r="I418">
            <v>996.64</v>
          </cell>
          <cell r="P418">
            <v>0</v>
          </cell>
          <cell r="R418">
            <v>1</v>
          </cell>
          <cell r="X418">
            <v>1</v>
          </cell>
          <cell r="Y418">
            <v>996.64</v>
          </cell>
          <cell r="Z418">
            <v>1</v>
          </cell>
          <cell r="AB418">
            <v>0</v>
          </cell>
        </row>
        <row r="419">
          <cell r="I419" t="str">
            <v>-</v>
          </cell>
          <cell r="AB419">
            <v>0</v>
          </cell>
        </row>
        <row r="420">
          <cell r="H420">
            <v>160</v>
          </cell>
          <cell r="I420">
            <v>27.99</v>
          </cell>
          <cell r="P420">
            <v>0</v>
          </cell>
          <cell r="R420">
            <v>0</v>
          </cell>
          <cell r="X420">
            <v>160</v>
          </cell>
          <cell r="Y420">
            <v>4478.3999999999996</v>
          </cell>
          <cell r="Z420">
            <v>1</v>
          </cell>
          <cell r="AB420">
            <v>0</v>
          </cell>
        </row>
        <row r="421">
          <cell r="H421">
            <v>337.5</v>
          </cell>
          <cell r="I421">
            <v>4.55</v>
          </cell>
          <cell r="P421">
            <v>0</v>
          </cell>
          <cell r="R421">
            <v>1</v>
          </cell>
          <cell r="X421">
            <v>337.5</v>
          </cell>
          <cell r="Y421">
            <v>1535.62</v>
          </cell>
          <cell r="Z421">
            <v>1</v>
          </cell>
          <cell r="AB421">
            <v>0</v>
          </cell>
        </row>
        <row r="422">
          <cell r="H422">
            <v>150</v>
          </cell>
          <cell r="I422">
            <v>5.82</v>
          </cell>
          <cell r="P422">
            <v>0</v>
          </cell>
          <cell r="R422">
            <v>1</v>
          </cell>
          <cell r="X422">
            <v>150</v>
          </cell>
          <cell r="Y422">
            <v>873</v>
          </cell>
          <cell r="Z422">
            <v>1</v>
          </cell>
          <cell r="AB422">
            <v>0</v>
          </cell>
        </row>
        <row r="423">
          <cell r="H423">
            <v>25</v>
          </cell>
          <cell r="I423">
            <v>7.4</v>
          </cell>
          <cell r="P423">
            <v>0</v>
          </cell>
          <cell r="R423">
            <v>0</v>
          </cell>
          <cell r="X423">
            <v>25</v>
          </cell>
          <cell r="Y423">
            <v>185</v>
          </cell>
          <cell r="Z423">
            <v>1</v>
          </cell>
          <cell r="AB423">
            <v>0</v>
          </cell>
        </row>
        <row r="424">
          <cell r="H424">
            <v>30</v>
          </cell>
          <cell r="I424">
            <v>14.55</v>
          </cell>
          <cell r="P424">
            <v>0</v>
          </cell>
          <cell r="R424">
            <v>1</v>
          </cell>
          <cell r="X424">
            <v>30</v>
          </cell>
          <cell r="Y424">
            <v>436.5</v>
          </cell>
          <cell r="Z424">
            <v>1</v>
          </cell>
          <cell r="AB424">
            <v>0</v>
          </cell>
        </row>
        <row r="425">
          <cell r="H425">
            <v>55</v>
          </cell>
          <cell r="I425">
            <v>15.52</v>
          </cell>
          <cell r="P425">
            <v>0</v>
          </cell>
          <cell r="R425">
            <v>1</v>
          </cell>
          <cell r="X425">
            <v>55</v>
          </cell>
          <cell r="Y425">
            <v>853.6</v>
          </cell>
          <cell r="Z425">
            <v>1</v>
          </cell>
          <cell r="AB425">
            <v>0</v>
          </cell>
        </row>
        <row r="426">
          <cell r="H426">
            <v>60</v>
          </cell>
          <cell r="I426">
            <v>23.71</v>
          </cell>
          <cell r="P426">
            <v>0</v>
          </cell>
          <cell r="R426">
            <v>1</v>
          </cell>
          <cell r="X426">
            <v>60</v>
          </cell>
          <cell r="Y426">
            <v>1422.6</v>
          </cell>
          <cell r="Z426">
            <v>1</v>
          </cell>
          <cell r="AB426">
            <v>0</v>
          </cell>
        </row>
        <row r="427">
          <cell r="H427">
            <v>60</v>
          </cell>
          <cell r="I427">
            <v>32.36</v>
          </cell>
          <cell r="P427">
            <v>0</v>
          </cell>
          <cell r="R427">
            <v>1</v>
          </cell>
          <cell r="X427">
            <v>60</v>
          </cell>
          <cell r="Y427">
            <v>1941.6</v>
          </cell>
          <cell r="Z427">
            <v>1</v>
          </cell>
          <cell r="AB427">
            <v>0</v>
          </cell>
        </row>
        <row r="428">
          <cell r="H428">
            <v>200</v>
          </cell>
          <cell r="I428">
            <v>39.64</v>
          </cell>
          <cell r="P428">
            <v>0</v>
          </cell>
          <cell r="R428">
            <v>1</v>
          </cell>
          <cell r="X428">
            <v>200</v>
          </cell>
          <cell r="Y428">
            <v>7928</v>
          </cell>
          <cell r="Z428">
            <v>1</v>
          </cell>
          <cell r="AB428">
            <v>0</v>
          </cell>
        </row>
        <row r="429">
          <cell r="H429">
            <v>180</v>
          </cell>
          <cell r="I429">
            <v>14.8</v>
          </cell>
          <cell r="P429">
            <v>0</v>
          </cell>
          <cell r="R429">
            <v>0</v>
          </cell>
          <cell r="X429">
            <v>180</v>
          </cell>
          <cell r="Y429">
            <v>2664</v>
          </cell>
          <cell r="Z429">
            <v>1</v>
          </cell>
          <cell r="AB429">
            <v>0</v>
          </cell>
        </row>
        <row r="430">
          <cell r="H430">
            <v>800</v>
          </cell>
          <cell r="I430">
            <v>1.01</v>
          </cell>
          <cell r="P430">
            <v>0</v>
          </cell>
          <cell r="R430">
            <v>0</v>
          </cell>
          <cell r="X430">
            <v>800</v>
          </cell>
          <cell r="Y430">
            <v>808</v>
          </cell>
          <cell r="Z430">
            <v>1</v>
          </cell>
          <cell r="AB430">
            <v>0</v>
          </cell>
        </row>
        <row r="431">
          <cell r="H431">
            <v>120</v>
          </cell>
          <cell r="I431">
            <v>1.35</v>
          </cell>
          <cell r="P431">
            <v>0</v>
          </cell>
          <cell r="R431">
            <v>0</v>
          </cell>
          <cell r="X431">
            <v>120</v>
          </cell>
          <cell r="Y431">
            <v>162</v>
          </cell>
          <cell r="Z431">
            <v>1</v>
          </cell>
          <cell r="AB431">
            <v>0</v>
          </cell>
        </row>
        <row r="432">
          <cell r="AB432">
            <v>0</v>
          </cell>
        </row>
        <row r="433">
          <cell r="AB433">
            <v>0</v>
          </cell>
        </row>
        <row r="434">
          <cell r="H434">
            <v>7200</v>
          </cell>
          <cell r="I434">
            <v>2.57</v>
          </cell>
          <cell r="P434">
            <v>0</v>
          </cell>
          <cell r="R434">
            <v>0.85</v>
          </cell>
          <cell r="X434">
            <v>7200</v>
          </cell>
          <cell r="Y434">
            <v>18504</v>
          </cell>
          <cell r="Z434">
            <v>1</v>
          </cell>
          <cell r="AB434">
            <v>0</v>
          </cell>
        </row>
        <row r="435">
          <cell r="H435">
            <v>750</v>
          </cell>
          <cell r="I435">
            <v>3.87</v>
          </cell>
          <cell r="P435">
            <v>0</v>
          </cell>
          <cell r="R435">
            <v>0.85</v>
          </cell>
          <cell r="X435">
            <v>750</v>
          </cell>
          <cell r="Y435">
            <v>2902.5</v>
          </cell>
          <cell r="Z435">
            <v>1</v>
          </cell>
          <cell r="AB435">
            <v>0</v>
          </cell>
        </row>
        <row r="436">
          <cell r="H436">
            <v>300</v>
          </cell>
          <cell r="I436">
            <v>5.35</v>
          </cell>
          <cell r="P436">
            <v>0</v>
          </cell>
          <cell r="R436">
            <v>0.85</v>
          </cell>
          <cell r="X436">
            <v>300</v>
          </cell>
          <cell r="Y436">
            <v>1605</v>
          </cell>
          <cell r="Z436">
            <v>1</v>
          </cell>
          <cell r="AB436">
            <v>0</v>
          </cell>
        </row>
        <row r="437">
          <cell r="AB437">
            <v>0</v>
          </cell>
        </row>
        <row r="438">
          <cell r="H438">
            <v>400</v>
          </cell>
          <cell r="I438">
            <v>5.57</v>
          </cell>
          <cell r="P438">
            <v>0</v>
          </cell>
          <cell r="R438">
            <v>0.75</v>
          </cell>
          <cell r="X438">
            <v>400</v>
          </cell>
          <cell r="Y438">
            <v>2228</v>
          </cell>
          <cell r="Z438">
            <v>1</v>
          </cell>
          <cell r="AB438">
            <v>0</v>
          </cell>
        </row>
        <row r="439">
          <cell r="H439">
            <v>100</v>
          </cell>
          <cell r="I439">
            <v>7.93</v>
          </cell>
          <cell r="P439">
            <v>0</v>
          </cell>
          <cell r="R439">
            <v>0.75</v>
          </cell>
          <cell r="X439">
            <v>100</v>
          </cell>
          <cell r="Y439">
            <v>793</v>
          </cell>
          <cell r="Z439">
            <v>1</v>
          </cell>
          <cell r="AB439">
            <v>0</v>
          </cell>
        </row>
        <row r="440">
          <cell r="H440">
            <v>500</v>
          </cell>
          <cell r="I440">
            <v>11.23</v>
          </cell>
          <cell r="P440">
            <v>0</v>
          </cell>
          <cell r="R440">
            <v>0.75</v>
          </cell>
          <cell r="X440">
            <v>500</v>
          </cell>
          <cell r="Y440">
            <v>5615</v>
          </cell>
          <cell r="Z440">
            <v>1</v>
          </cell>
          <cell r="AB440">
            <v>0</v>
          </cell>
        </row>
        <row r="441">
          <cell r="H441">
            <v>25</v>
          </cell>
          <cell r="I441">
            <v>16.440000000000001</v>
          </cell>
          <cell r="P441">
            <v>0</v>
          </cell>
          <cell r="R441">
            <v>0.8</v>
          </cell>
          <cell r="X441">
            <v>25</v>
          </cell>
          <cell r="Y441">
            <v>411</v>
          </cell>
          <cell r="Z441">
            <v>1</v>
          </cell>
          <cell r="AB441">
            <v>0</v>
          </cell>
        </row>
        <row r="442">
          <cell r="H442">
            <v>125</v>
          </cell>
          <cell r="I442">
            <v>22.06</v>
          </cell>
          <cell r="P442">
            <v>0</v>
          </cell>
          <cell r="R442">
            <v>0.8</v>
          </cell>
          <cell r="X442">
            <v>125</v>
          </cell>
          <cell r="Y442">
            <v>2757.5</v>
          </cell>
          <cell r="Z442">
            <v>1</v>
          </cell>
          <cell r="AB442">
            <v>0</v>
          </cell>
        </row>
        <row r="443">
          <cell r="H443">
            <v>130</v>
          </cell>
          <cell r="I443">
            <v>33.590000000000003</v>
          </cell>
          <cell r="P443">
            <v>0</v>
          </cell>
          <cell r="R443">
            <v>0.80769230769230771</v>
          </cell>
          <cell r="X443">
            <v>130</v>
          </cell>
          <cell r="Y443">
            <v>4366.7</v>
          </cell>
          <cell r="Z443">
            <v>1</v>
          </cell>
          <cell r="AB443">
            <v>0</v>
          </cell>
        </row>
        <row r="444">
          <cell r="AB444">
            <v>0</v>
          </cell>
        </row>
        <row r="445">
          <cell r="H445">
            <v>50</v>
          </cell>
          <cell r="I445">
            <v>1.4</v>
          </cell>
          <cell r="P445">
            <v>0</v>
          </cell>
          <cell r="R445">
            <v>1</v>
          </cell>
          <cell r="X445">
            <v>50</v>
          </cell>
          <cell r="Y445">
            <v>70</v>
          </cell>
          <cell r="Z445">
            <v>1</v>
          </cell>
          <cell r="AB445">
            <v>0</v>
          </cell>
        </row>
        <row r="446">
          <cell r="H446">
            <v>60</v>
          </cell>
          <cell r="I446">
            <v>6.87</v>
          </cell>
          <cell r="P446">
            <v>0</v>
          </cell>
          <cell r="R446">
            <v>1</v>
          </cell>
          <cell r="X446">
            <v>60</v>
          </cell>
          <cell r="Y446">
            <v>412.2</v>
          </cell>
          <cell r="Z446">
            <v>1</v>
          </cell>
          <cell r="AB446">
            <v>0</v>
          </cell>
        </row>
        <row r="447">
          <cell r="AB447">
            <v>0</v>
          </cell>
        </row>
        <row r="448">
          <cell r="H448">
            <v>8</v>
          </cell>
          <cell r="I448">
            <v>14.26</v>
          </cell>
          <cell r="P448">
            <v>0</v>
          </cell>
          <cell r="R448">
            <v>0</v>
          </cell>
          <cell r="X448">
            <v>8</v>
          </cell>
          <cell r="Y448">
            <v>114.08</v>
          </cell>
          <cell r="Z448">
            <v>1</v>
          </cell>
          <cell r="AB448">
            <v>0</v>
          </cell>
        </row>
        <row r="449">
          <cell r="H449">
            <v>12</v>
          </cell>
          <cell r="I449">
            <v>12.62</v>
          </cell>
          <cell r="P449">
            <v>0</v>
          </cell>
          <cell r="R449">
            <v>0</v>
          </cell>
          <cell r="X449">
            <v>12</v>
          </cell>
          <cell r="Y449">
            <v>151.44</v>
          </cell>
          <cell r="Z449">
            <v>1</v>
          </cell>
          <cell r="AB449">
            <v>0</v>
          </cell>
        </row>
        <row r="450">
          <cell r="H450">
            <v>14</v>
          </cell>
          <cell r="I450">
            <v>11.05</v>
          </cell>
          <cell r="P450">
            <v>0</v>
          </cell>
          <cell r="R450">
            <v>0</v>
          </cell>
          <cell r="X450">
            <v>14</v>
          </cell>
          <cell r="Y450">
            <v>154.69999999999999</v>
          </cell>
          <cell r="Z450">
            <v>1</v>
          </cell>
          <cell r="AB450">
            <v>0</v>
          </cell>
        </row>
        <row r="451">
          <cell r="H451">
            <v>3</v>
          </cell>
          <cell r="I451">
            <v>15.82</v>
          </cell>
          <cell r="P451">
            <v>0</v>
          </cell>
          <cell r="R451">
            <v>0</v>
          </cell>
          <cell r="X451">
            <v>3</v>
          </cell>
          <cell r="Y451">
            <v>47.46</v>
          </cell>
          <cell r="Z451">
            <v>1</v>
          </cell>
          <cell r="AB451">
            <v>0</v>
          </cell>
        </row>
        <row r="452">
          <cell r="H452">
            <v>5</v>
          </cell>
          <cell r="I452">
            <v>13.98</v>
          </cell>
          <cell r="P452">
            <v>0</v>
          </cell>
          <cell r="R452">
            <v>0</v>
          </cell>
          <cell r="X452">
            <v>5</v>
          </cell>
          <cell r="Y452">
            <v>69.900000000000006</v>
          </cell>
          <cell r="Z452">
            <v>1</v>
          </cell>
          <cell r="AB452">
            <v>0</v>
          </cell>
        </row>
        <row r="453">
          <cell r="H453">
            <v>8</v>
          </cell>
          <cell r="I453">
            <v>4.22</v>
          </cell>
          <cell r="P453">
            <v>0</v>
          </cell>
          <cell r="R453">
            <v>0</v>
          </cell>
          <cell r="X453">
            <v>8</v>
          </cell>
          <cell r="Y453">
            <v>33.76</v>
          </cell>
          <cell r="Z453">
            <v>1</v>
          </cell>
          <cell r="AB453">
            <v>0</v>
          </cell>
        </row>
        <row r="454">
          <cell r="H454">
            <v>14</v>
          </cell>
          <cell r="I454">
            <v>4.22</v>
          </cell>
          <cell r="P454">
            <v>0</v>
          </cell>
          <cell r="R454">
            <v>0</v>
          </cell>
          <cell r="X454">
            <v>14</v>
          </cell>
          <cell r="Y454">
            <v>59.08</v>
          </cell>
          <cell r="Z454">
            <v>1</v>
          </cell>
          <cell r="AB454">
            <v>0</v>
          </cell>
        </row>
        <row r="455">
          <cell r="H455">
            <v>20</v>
          </cell>
          <cell r="I455">
            <v>4.22</v>
          </cell>
          <cell r="P455">
            <v>0</v>
          </cell>
          <cell r="R455">
            <v>0</v>
          </cell>
          <cell r="X455">
            <v>20</v>
          </cell>
          <cell r="Y455">
            <v>84.4</v>
          </cell>
          <cell r="Z455">
            <v>1</v>
          </cell>
          <cell r="AB455">
            <v>0</v>
          </cell>
        </row>
        <row r="456">
          <cell r="H456">
            <v>300</v>
          </cell>
          <cell r="I456">
            <v>4.84</v>
          </cell>
          <cell r="P456">
            <v>0</v>
          </cell>
          <cell r="R456">
            <v>0</v>
          </cell>
          <cell r="X456">
            <v>300</v>
          </cell>
          <cell r="Y456">
            <v>1452</v>
          </cell>
          <cell r="Z456">
            <v>1</v>
          </cell>
          <cell r="AB456">
            <v>0</v>
          </cell>
        </row>
        <row r="457">
          <cell r="H457">
            <v>37</v>
          </cell>
          <cell r="I457">
            <v>6.3</v>
          </cell>
          <cell r="P457">
            <v>0</v>
          </cell>
          <cell r="R457">
            <v>0</v>
          </cell>
          <cell r="X457">
            <v>37</v>
          </cell>
          <cell r="Y457">
            <v>233.1</v>
          </cell>
          <cell r="Z457">
            <v>1</v>
          </cell>
          <cell r="AB457">
            <v>0</v>
          </cell>
        </row>
        <row r="458">
          <cell r="H458">
            <v>3</v>
          </cell>
          <cell r="I458">
            <v>55.06</v>
          </cell>
          <cell r="P458">
            <v>0</v>
          </cell>
          <cell r="R458">
            <v>0</v>
          </cell>
          <cell r="X458">
            <v>3</v>
          </cell>
          <cell r="Y458">
            <v>165.18</v>
          </cell>
          <cell r="Z458">
            <v>1</v>
          </cell>
          <cell r="AB458">
            <v>0</v>
          </cell>
        </row>
        <row r="459">
          <cell r="H459">
            <v>8</v>
          </cell>
          <cell r="I459">
            <v>53.83</v>
          </cell>
          <cell r="P459">
            <v>0</v>
          </cell>
          <cell r="R459">
            <v>0</v>
          </cell>
          <cell r="X459">
            <v>8</v>
          </cell>
          <cell r="Y459">
            <v>430.64</v>
          </cell>
          <cell r="Z459">
            <v>1</v>
          </cell>
          <cell r="AB459">
            <v>0</v>
          </cell>
        </row>
        <row r="460">
          <cell r="H460">
            <v>8</v>
          </cell>
          <cell r="I460">
            <v>178.34</v>
          </cell>
          <cell r="P460">
            <v>0</v>
          </cell>
          <cell r="R460">
            <v>0</v>
          </cell>
          <cell r="X460">
            <v>8</v>
          </cell>
          <cell r="Y460">
            <v>1426.72</v>
          </cell>
          <cell r="Z460">
            <v>1</v>
          </cell>
          <cell r="AB460">
            <v>0</v>
          </cell>
        </row>
        <row r="461">
          <cell r="AB461">
            <v>0</v>
          </cell>
        </row>
        <row r="462">
          <cell r="H462">
            <v>4</v>
          </cell>
          <cell r="I462">
            <v>1.8</v>
          </cell>
          <cell r="P462">
            <v>0</v>
          </cell>
          <cell r="R462">
            <v>1</v>
          </cell>
          <cell r="X462">
            <v>4</v>
          </cell>
          <cell r="Y462">
            <v>7.2</v>
          </cell>
          <cell r="Z462">
            <v>1</v>
          </cell>
          <cell r="AB462">
            <v>0</v>
          </cell>
        </row>
        <row r="463">
          <cell r="H463">
            <v>1</v>
          </cell>
          <cell r="I463">
            <v>1.8</v>
          </cell>
          <cell r="P463">
            <v>0</v>
          </cell>
          <cell r="R463">
            <v>1</v>
          </cell>
          <cell r="X463">
            <v>1</v>
          </cell>
          <cell r="Y463">
            <v>1.8</v>
          </cell>
          <cell r="Z463">
            <v>1</v>
          </cell>
          <cell r="AB463">
            <v>0</v>
          </cell>
        </row>
        <row r="464">
          <cell r="H464">
            <v>1</v>
          </cell>
          <cell r="I464">
            <v>63.1</v>
          </cell>
          <cell r="P464">
            <v>0</v>
          </cell>
          <cell r="R464">
            <v>1</v>
          </cell>
          <cell r="X464">
            <v>1</v>
          </cell>
          <cell r="Y464">
            <v>63.1</v>
          </cell>
          <cell r="Z464">
            <v>1</v>
          </cell>
          <cell r="AB464">
            <v>0</v>
          </cell>
        </row>
        <row r="465">
          <cell r="H465">
            <v>3</v>
          </cell>
          <cell r="I465">
            <v>36.4</v>
          </cell>
          <cell r="P465">
            <v>0</v>
          </cell>
          <cell r="R465">
            <v>1</v>
          </cell>
          <cell r="X465">
            <v>3</v>
          </cell>
          <cell r="Y465">
            <v>109.2</v>
          </cell>
          <cell r="Z465">
            <v>1</v>
          </cell>
          <cell r="AB465">
            <v>0</v>
          </cell>
        </row>
        <row r="466">
          <cell r="H466">
            <v>1</v>
          </cell>
          <cell r="I466">
            <v>67.900000000000006</v>
          </cell>
          <cell r="P466">
            <v>0</v>
          </cell>
          <cell r="R466">
            <v>1</v>
          </cell>
          <cell r="X466">
            <v>1</v>
          </cell>
          <cell r="Y466">
            <v>67.900000000000006</v>
          </cell>
          <cell r="Z466">
            <v>1</v>
          </cell>
          <cell r="AB466">
            <v>0</v>
          </cell>
        </row>
        <row r="467">
          <cell r="H467">
            <v>1</v>
          </cell>
          <cell r="I467">
            <v>74.2</v>
          </cell>
          <cell r="P467">
            <v>0</v>
          </cell>
          <cell r="R467">
            <v>1</v>
          </cell>
          <cell r="X467">
            <v>1</v>
          </cell>
          <cell r="Y467">
            <v>74.2</v>
          </cell>
          <cell r="Z467">
            <v>1</v>
          </cell>
          <cell r="AB467">
            <v>0</v>
          </cell>
        </row>
        <row r="468">
          <cell r="H468">
            <v>1</v>
          </cell>
          <cell r="I468">
            <v>68.5</v>
          </cell>
          <cell r="P468">
            <v>0</v>
          </cell>
          <cell r="R468">
            <v>1</v>
          </cell>
          <cell r="X468">
            <v>1</v>
          </cell>
          <cell r="Y468">
            <v>68.5</v>
          </cell>
          <cell r="Z468">
            <v>1</v>
          </cell>
          <cell r="AB468">
            <v>0</v>
          </cell>
        </row>
        <row r="469">
          <cell r="H469">
            <v>1</v>
          </cell>
          <cell r="I469">
            <v>67.900000000000006</v>
          </cell>
          <cell r="P469">
            <v>0</v>
          </cell>
          <cell r="R469">
            <v>1</v>
          </cell>
          <cell r="X469">
            <v>1</v>
          </cell>
          <cell r="Y469">
            <v>67.900000000000006</v>
          </cell>
          <cell r="Z469">
            <v>1</v>
          </cell>
          <cell r="AB469">
            <v>0</v>
          </cell>
        </row>
        <row r="470">
          <cell r="H470">
            <v>1</v>
          </cell>
          <cell r="I470">
            <v>51.1</v>
          </cell>
          <cell r="P470">
            <v>0</v>
          </cell>
          <cell r="R470">
            <v>1</v>
          </cell>
          <cell r="X470">
            <v>1</v>
          </cell>
          <cell r="Y470">
            <v>51.1</v>
          </cell>
          <cell r="Z470">
            <v>1</v>
          </cell>
          <cell r="AB470">
            <v>0</v>
          </cell>
        </row>
        <row r="471">
          <cell r="H471">
            <v>1</v>
          </cell>
          <cell r="I471">
            <v>51.1</v>
          </cell>
          <cell r="P471">
            <v>0</v>
          </cell>
          <cell r="R471">
            <v>1</v>
          </cell>
          <cell r="X471">
            <v>1</v>
          </cell>
          <cell r="Y471">
            <v>51.1</v>
          </cell>
          <cell r="Z471">
            <v>1</v>
          </cell>
          <cell r="AB471">
            <v>0</v>
          </cell>
        </row>
        <row r="472">
          <cell r="H472">
            <v>3</v>
          </cell>
          <cell r="I472">
            <v>77.599999999999994</v>
          </cell>
          <cell r="P472">
            <v>0</v>
          </cell>
          <cell r="R472">
            <v>1</v>
          </cell>
          <cell r="X472">
            <v>3</v>
          </cell>
          <cell r="Y472">
            <v>232.8</v>
          </cell>
          <cell r="Z472">
            <v>1</v>
          </cell>
          <cell r="AB472">
            <v>0</v>
          </cell>
        </row>
        <row r="473">
          <cell r="H473">
            <v>2</v>
          </cell>
          <cell r="I473">
            <v>77.599999999999994</v>
          </cell>
          <cell r="P473">
            <v>0</v>
          </cell>
          <cell r="R473">
            <v>1</v>
          </cell>
          <cell r="X473">
            <v>2</v>
          </cell>
          <cell r="Y473">
            <v>155.19999999999999</v>
          </cell>
          <cell r="Z473">
            <v>1</v>
          </cell>
          <cell r="AB473">
            <v>0</v>
          </cell>
        </row>
        <row r="474">
          <cell r="AB474">
            <v>0</v>
          </cell>
        </row>
        <row r="475">
          <cell r="H475">
            <v>51</v>
          </cell>
          <cell r="I475">
            <v>11.65</v>
          </cell>
          <cell r="P475">
            <v>0</v>
          </cell>
          <cell r="R475">
            <v>0.29411764705882354</v>
          </cell>
          <cell r="X475">
            <v>51</v>
          </cell>
          <cell r="Y475">
            <v>594.15</v>
          </cell>
          <cell r="Z475">
            <v>1</v>
          </cell>
          <cell r="AB475">
            <v>0</v>
          </cell>
        </row>
        <row r="476">
          <cell r="H476">
            <v>2</v>
          </cell>
          <cell r="I476">
            <v>11.65</v>
          </cell>
          <cell r="P476">
            <v>0</v>
          </cell>
          <cell r="R476">
            <v>1</v>
          </cell>
          <cell r="X476">
            <v>2</v>
          </cell>
          <cell r="Y476">
            <v>23.3</v>
          </cell>
          <cell r="Z476">
            <v>1</v>
          </cell>
          <cell r="AB476">
            <v>0</v>
          </cell>
        </row>
        <row r="477">
          <cell r="H477">
            <v>1</v>
          </cell>
          <cell r="I477">
            <v>55.43</v>
          </cell>
          <cell r="P477">
            <v>0</v>
          </cell>
          <cell r="R477">
            <v>0</v>
          </cell>
          <cell r="X477">
            <v>1</v>
          </cell>
          <cell r="Y477">
            <v>55.43</v>
          </cell>
          <cell r="Z477">
            <v>1</v>
          </cell>
          <cell r="AB477">
            <v>0</v>
          </cell>
        </row>
        <row r="478">
          <cell r="H478">
            <v>27</v>
          </cell>
          <cell r="I478">
            <v>55.43</v>
          </cell>
          <cell r="P478">
            <v>0</v>
          </cell>
          <cell r="R478">
            <v>0.29629629629629628</v>
          </cell>
          <cell r="X478">
            <v>27</v>
          </cell>
          <cell r="Y478">
            <v>1496.61</v>
          </cell>
          <cell r="Z478">
            <v>1</v>
          </cell>
          <cell r="AB478">
            <v>0</v>
          </cell>
        </row>
        <row r="479">
          <cell r="H479">
            <v>1</v>
          </cell>
          <cell r="I479">
            <v>67.150000000000006</v>
          </cell>
          <cell r="P479">
            <v>0</v>
          </cell>
          <cell r="R479">
            <v>0</v>
          </cell>
          <cell r="X479">
            <v>1</v>
          </cell>
          <cell r="Y479">
            <v>67.150000000000006</v>
          </cell>
          <cell r="Z479">
            <v>1</v>
          </cell>
          <cell r="AB479">
            <v>0</v>
          </cell>
        </row>
        <row r="480">
          <cell r="H480">
            <v>1</v>
          </cell>
          <cell r="I480">
            <v>94.04</v>
          </cell>
          <cell r="P480">
            <v>0</v>
          </cell>
          <cell r="R480">
            <v>0</v>
          </cell>
          <cell r="X480">
            <v>1</v>
          </cell>
          <cell r="Y480">
            <v>94.04</v>
          </cell>
          <cell r="Z480">
            <v>1</v>
          </cell>
          <cell r="AB480">
            <v>0</v>
          </cell>
        </row>
        <row r="481">
          <cell r="H481">
            <v>2</v>
          </cell>
          <cell r="I481">
            <v>67.150000000000006</v>
          </cell>
          <cell r="P481">
            <v>0</v>
          </cell>
          <cell r="R481">
            <v>0</v>
          </cell>
          <cell r="X481">
            <v>2</v>
          </cell>
          <cell r="Y481">
            <v>134.30000000000001</v>
          </cell>
          <cell r="Z481">
            <v>1</v>
          </cell>
          <cell r="AB481">
            <v>0</v>
          </cell>
        </row>
        <row r="482">
          <cell r="H482">
            <v>1</v>
          </cell>
          <cell r="I482">
            <v>67.150000000000006</v>
          </cell>
          <cell r="P482">
            <v>0</v>
          </cell>
          <cell r="R482">
            <v>0</v>
          </cell>
          <cell r="X482">
            <v>1</v>
          </cell>
          <cell r="Y482">
            <v>67.150000000000006</v>
          </cell>
          <cell r="Z482">
            <v>1</v>
          </cell>
          <cell r="AB482">
            <v>0</v>
          </cell>
        </row>
        <row r="483">
          <cell r="H483">
            <v>2</v>
          </cell>
          <cell r="I483">
            <v>67.150000000000006</v>
          </cell>
          <cell r="P483">
            <v>0</v>
          </cell>
          <cell r="R483">
            <v>1</v>
          </cell>
          <cell r="X483">
            <v>2</v>
          </cell>
          <cell r="Y483">
            <v>134.30000000000001</v>
          </cell>
          <cell r="Z483">
            <v>1</v>
          </cell>
          <cell r="AB483">
            <v>0</v>
          </cell>
        </row>
        <row r="484">
          <cell r="H484">
            <v>1</v>
          </cell>
          <cell r="I484">
            <v>67.150000000000006</v>
          </cell>
          <cell r="P484">
            <v>0</v>
          </cell>
          <cell r="R484">
            <v>1</v>
          </cell>
          <cell r="V484">
            <v>2</v>
          </cell>
          <cell r="W484">
            <v>134.30000000000001</v>
          </cell>
          <cell r="X484">
            <v>3</v>
          </cell>
          <cell r="Y484">
            <v>201.45</v>
          </cell>
          <cell r="Z484">
            <v>2.9999999999999996</v>
          </cell>
          <cell r="AB484">
            <v>0</v>
          </cell>
        </row>
        <row r="485">
          <cell r="H485">
            <v>2</v>
          </cell>
          <cell r="I485">
            <v>94.04</v>
          </cell>
          <cell r="P485">
            <v>0</v>
          </cell>
          <cell r="R485">
            <v>0.5</v>
          </cell>
          <cell r="X485">
            <v>2</v>
          </cell>
          <cell r="Y485">
            <v>188.08</v>
          </cell>
          <cell r="Z485">
            <v>1</v>
          </cell>
          <cell r="AB485">
            <v>0</v>
          </cell>
        </row>
        <row r="486">
          <cell r="H486">
            <v>2</v>
          </cell>
          <cell r="I486">
            <v>238.93</v>
          </cell>
          <cell r="P486">
            <v>0</v>
          </cell>
          <cell r="R486">
            <v>1</v>
          </cell>
          <cell r="V486">
            <v>1</v>
          </cell>
          <cell r="W486">
            <v>238.93</v>
          </cell>
          <cell r="X486">
            <v>3</v>
          </cell>
          <cell r="Y486">
            <v>716.79</v>
          </cell>
          <cell r="Z486">
            <v>1.4999999999999998</v>
          </cell>
          <cell r="AB486">
            <v>0</v>
          </cell>
        </row>
        <row r="487">
          <cell r="H487">
            <v>1</v>
          </cell>
          <cell r="I487">
            <v>1287.31</v>
          </cell>
          <cell r="P487">
            <v>0</v>
          </cell>
          <cell r="R487">
            <v>1</v>
          </cell>
          <cell r="X487">
            <v>1</v>
          </cell>
          <cell r="Y487">
            <v>1287.31</v>
          </cell>
          <cell r="Z487">
            <v>1</v>
          </cell>
          <cell r="AB487">
            <v>0</v>
          </cell>
        </row>
        <row r="488">
          <cell r="H488">
            <v>70</v>
          </cell>
          <cell r="I488">
            <v>100</v>
          </cell>
          <cell r="P488">
            <v>0</v>
          </cell>
          <cell r="R488">
            <v>0.45714285714285713</v>
          </cell>
          <cell r="X488">
            <v>70</v>
          </cell>
          <cell r="Y488">
            <v>7000</v>
          </cell>
          <cell r="Z488">
            <v>1</v>
          </cell>
          <cell r="AB488">
            <v>0</v>
          </cell>
        </row>
        <row r="489">
          <cell r="H489">
            <v>1</v>
          </cell>
          <cell r="I489">
            <v>105</v>
          </cell>
          <cell r="P489">
            <v>0</v>
          </cell>
          <cell r="R489">
            <v>1</v>
          </cell>
          <cell r="X489">
            <v>1</v>
          </cell>
          <cell r="Y489">
            <v>105</v>
          </cell>
          <cell r="Z489">
            <v>1</v>
          </cell>
          <cell r="AB489">
            <v>0</v>
          </cell>
        </row>
        <row r="490">
          <cell r="H490">
            <v>4</v>
          </cell>
          <cell r="I490">
            <v>69.5</v>
          </cell>
          <cell r="P490">
            <v>0</v>
          </cell>
          <cell r="R490">
            <v>1</v>
          </cell>
          <cell r="X490">
            <v>4</v>
          </cell>
          <cell r="Y490">
            <v>278</v>
          </cell>
          <cell r="Z490">
            <v>1</v>
          </cell>
          <cell r="AB490">
            <v>0</v>
          </cell>
        </row>
        <row r="491">
          <cell r="AB491">
            <v>0</v>
          </cell>
        </row>
        <row r="492">
          <cell r="U492">
            <v>0</v>
          </cell>
          <cell r="W492">
            <v>0</v>
          </cell>
          <cell r="Y492">
            <v>22427.579999999998</v>
          </cell>
          <cell r="Z492">
            <v>1</v>
          </cell>
          <cell r="AB492">
            <v>0</v>
          </cell>
        </row>
        <row r="493">
          <cell r="AB493">
            <v>0</v>
          </cell>
        </row>
        <row r="494">
          <cell r="H494">
            <v>116</v>
          </cell>
          <cell r="I494">
            <v>82.44</v>
          </cell>
          <cell r="P494">
            <v>0</v>
          </cell>
          <cell r="R494">
            <v>0.45689655172413796</v>
          </cell>
          <cell r="X494">
            <v>116</v>
          </cell>
          <cell r="Y494">
            <v>9563.0400000000009</v>
          </cell>
          <cell r="Z494">
            <v>1</v>
          </cell>
          <cell r="AB494">
            <v>0</v>
          </cell>
        </row>
        <row r="495">
          <cell r="H495">
            <v>19</v>
          </cell>
          <cell r="I495">
            <v>76.209999999999994</v>
          </cell>
          <cell r="P495">
            <v>0</v>
          </cell>
          <cell r="R495">
            <v>0.21052631578947367</v>
          </cell>
          <cell r="X495">
            <v>19</v>
          </cell>
          <cell r="Y495">
            <v>1447.99</v>
          </cell>
          <cell r="Z495">
            <v>1</v>
          </cell>
          <cell r="AB495">
            <v>0</v>
          </cell>
        </row>
        <row r="496">
          <cell r="H496">
            <v>12</v>
          </cell>
          <cell r="I496">
            <v>66.569999999999993</v>
          </cell>
          <cell r="P496">
            <v>0</v>
          </cell>
          <cell r="R496">
            <v>0</v>
          </cell>
          <cell r="X496">
            <v>12</v>
          </cell>
          <cell r="Y496">
            <v>798.84</v>
          </cell>
          <cell r="Z496">
            <v>1</v>
          </cell>
          <cell r="AB496">
            <v>0</v>
          </cell>
        </row>
        <row r="497">
          <cell r="H497">
            <v>18</v>
          </cell>
          <cell r="I497">
            <v>71.53</v>
          </cell>
          <cell r="P497">
            <v>0</v>
          </cell>
          <cell r="R497">
            <v>0</v>
          </cell>
          <cell r="X497">
            <v>18</v>
          </cell>
          <cell r="Y497">
            <v>1287.54</v>
          </cell>
          <cell r="Z497">
            <v>1</v>
          </cell>
          <cell r="AB497">
            <v>0</v>
          </cell>
        </row>
        <row r="498">
          <cell r="H498">
            <v>2</v>
          </cell>
          <cell r="I498">
            <v>204.01</v>
          </cell>
          <cell r="P498">
            <v>0</v>
          </cell>
          <cell r="R498">
            <v>0</v>
          </cell>
          <cell r="X498">
            <v>2</v>
          </cell>
          <cell r="Y498">
            <v>408.02</v>
          </cell>
          <cell r="Z498">
            <v>1</v>
          </cell>
          <cell r="AB498">
            <v>0</v>
          </cell>
        </row>
        <row r="499">
          <cell r="H499">
            <v>4</v>
          </cell>
          <cell r="I499">
            <v>178.03</v>
          </cell>
          <cell r="P499">
            <v>0</v>
          </cell>
          <cell r="R499">
            <v>0</v>
          </cell>
          <cell r="X499">
            <v>4</v>
          </cell>
          <cell r="Y499">
            <v>712.12</v>
          </cell>
          <cell r="Z499">
            <v>1</v>
          </cell>
          <cell r="AB499">
            <v>0</v>
          </cell>
        </row>
        <row r="500">
          <cell r="H500">
            <v>5</v>
          </cell>
          <cell r="I500">
            <v>3.2</v>
          </cell>
          <cell r="P500">
            <v>0</v>
          </cell>
          <cell r="R500">
            <v>0</v>
          </cell>
          <cell r="X500">
            <v>5</v>
          </cell>
          <cell r="Y500">
            <v>16</v>
          </cell>
          <cell r="Z500">
            <v>1</v>
          </cell>
          <cell r="AB500">
            <v>0</v>
          </cell>
        </row>
        <row r="501">
          <cell r="AB501">
            <v>0</v>
          </cell>
        </row>
        <row r="502">
          <cell r="H502">
            <v>1</v>
          </cell>
          <cell r="I502">
            <v>9.51</v>
          </cell>
          <cell r="P502">
            <v>0</v>
          </cell>
          <cell r="R502">
            <v>1</v>
          </cell>
          <cell r="X502">
            <v>1</v>
          </cell>
          <cell r="Y502">
            <v>9.51</v>
          </cell>
          <cell r="Z502">
            <v>1</v>
          </cell>
          <cell r="AB502">
            <v>0</v>
          </cell>
        </row>
        <row r="503">
          <cell r="H503">
            <v>49</v>
          </cell>
          <cell r="I503">
            <v>9.51</v>
          </cell>
          <cell r="P503">
            <v>0</v>
          </cell>
          <cell r="R503">
            <v>0.81632653061224492</v>
          </cell>
          <cell r="X503">
            <v>49</v>
          </cell>
          <cell r="Y503">
            <v>465.99</v>
          </cell>
          <cell r="Z503">
            <v>1</v>
          </cell>
          <cell r="AB503">
            <v>0</v>
          </cell>
        </row>
        <row r="504">
          <cell r="H504">
            <v>2</v>
          </cell>
          <cell r="I504">
            <v>19.05</v>
          </cell>
          <cell r="P504">
            <v>0</v>
          </cell>
          <cell r="R504">
            <v>1</v>
          </cell>
          <cell r="X504">
            <v>2</v>
          </cell>
          <cell r="Y504">
            <v>38.1</v>
          </cell>
          <cell r="Z504">
            <v>1</v>
          </cell>
          <cell r="AB504">
            <v>0</v>
          </cell>
        </row>
        <row r="505">
          <cell r="H505">
            <v>5</v>
          </cell>
          <cell r="I505">
            <v>28.63</v>
          </cell>
          <cell r="P505">
            <v>0</v>
          </cell>
          <cell r="R505">
            <v>1</v>
          </cell>
          <cell r="X505">
            <v>5</v>
          </cell>
          <cell r="Y505">
            <v>143.15</v>
          </cell>
          <cell r="Z505">
            <v>1</v>
          </cell>
          <cell r="AB505">
            <v>0</v>
          </cell>
        </row>
        <row r="506">
          <cell r="H506">
            <v>2</v>
          </cell>
          <cell r="I506">
            <v>11.74</v>
          </cell>
          <cell r="P506">
            <v>0</v>
          </cell>
          <cell r="R506">
            <v>1</v>
          </cell>
          <cell r="X506">
            <v>2</v>
          </cell>
          <cell r="Y506">
            <v>23.48</v>
          </cell>
          <cell r="Z506">
            <v>1</v>
          </cell>
          <cell r="AB506">
            <v>0</v>
          </cell>
        </row>
        <row r="507">
          <cell r="H507">
            <v>18</v>
          </cell>
          <cell r="I507">
            <v>28.76</v>
          </cell>
          <cell r="P507">
            <v>0</v>
          </cell>
          <cell r="R507">
            <v>1</v>
          </cell>
          <cell r="X507">
            <v>18</v>
          </cell>
          <cell r="Y507">
            <v>517.67999999999995</v>
          </cell>
          <cell r="Z507">
            <v>1</v>
          </cell>
          <cell r="AB507">
            <v>0</v>
          </cell>
        </row>
        <row r="508">
          <cell r="H508">
            <v>2</v>
          </cell>
          <cell r="I508">
            <v>8.5</v>
          </cell>
          <cell r="P508">
            <v>0</v>
          </cell>
          <cell r="R508">
            <v>1</v>
          </cell>
          <cell r="X508">
            <v>2</v>
          </cell>
          <cell r="Y508">
            <v>17</v>
          </cell>
          <cell r="Z508">
            <v>1</v>
          </cell>
          <cell r="AB508">
            <v>0</v>
          </cell>
        </row>
        <row r="509">
          <cell r="H509">
            <v>1</v>
          </cell>
          <cell r="I509">
            <v>9.6</v>
          </cell>
          <cell r="P509">
            <v>0</v>
          </cell>
          <cell r="R509">
            <v>0</v>
          </cell>
          <cell r="X509">
            <v>1</v>
          </cell>
          <cell r="Y509">
            <v>9.6</v>
          </cell>
          <cell r="Z509">
            <v>1</v>
          </cell>
          <cell r="AB509">
            <v>0</v>
          </cell>
        </row>
        <row r="510">
          <cell r="H510">
            <v>6</v>
          </cell>
          <cell r="I510">
            <v>9.6</v>
          </cell>
          <cell r="P510">
            <v>0</v>
          </cell>
          <cell r="R510">
            <v>0</v>
          </cell>
          <cell r="X510">
            <v>6</v>
          </cell>
          <cell r="Y510">
            <v>57.6</v>
          </cell>
          <cell r="Z510">
            <v>1</v>
          </cell>
          <cell r="AB510">
            <v>0</v>
          </cell>
        </row>
        <row r="511">
          <cell r="H511">
            <v>49</v>
          </cell>
          <cell r="I511">
            <v>3.17</v>
          </cell>
          <cell r="P511">
            <v>0</v>
          </cell>
          <cell r="R511">
            <v>0</v>
          </cell>
          <cell r="X511">
            <v>49</v>
          </cell>
          <cell r="Y511">
            <v>155.33000000000001</v>
          </cell>
          <cell r="Z511">
            <v>1</v>
          </cell>
          <cell r="AB511">
            <v>0</v>
          </cell>
        </row>
        <row r="512">
          <cell r="H512">
            <v>20</v>
          </cell>
          <cell r="I512">
            <v>3.17</v>
          </cell>
          <cell r="P512">
            <v>0</v>
          </cell>
          <cell r="R512">
            <v>0</v>
          </cell>
          <cell r="X512">
            <v>20</v>
          </cell>
          <cell r="Y512">
            <v>63.4</v>
          </cell>
          <cell r="Z512">
            <v>1</v>
          </cell>
          <cell r="AB512">
            <v>0</v>
          </cell>
        </row>
        <row r="513">
          <cell r="H513">
            <v>5</v>
          </cell>
          <cell r="I513">
            <v>3.17</v>
          </cell>
          <cell r="P513">
            <v>0</v>
          </cell>
          <cell r="R513">
            <v>0</v>
          </cell>
          <cell r="X513">
            <v>5</v>
          </cell>
          <cell r="Y513">
            <v>15.85</v>
          </cell>
          <cell r="Z513">
            <v>1</v>
          </cell>
          <cell r="AB513">
            <v>0</v>
          </cell>
        </row>
        <row r="514">
          <cell r="H514">
            <v>1</v>
          </cell>
          <cell r="I514">
            <v>5.83</v>
          </cell>
          <cell r="P514">
            <v>0</v>
          </cell>
          <cell r="R514">
            <v>0</v>
          </cell>
          <cell r="X514">
            <v>1</v>
          </cell>
          <cell r="Y514">
            <v>5.83</v>
          </cell>
          <cell r="Z514">
            <v>1</v>
          </cell>
          <cell r="AB514">
            <v>0</v>
          </cell>
        </row>
        <row r="515">
          <cell r="AB515">
            <v>0</v>
          </cell>
        </row>
        <row r="516">
          <cell r="H516">
            <v>14</v>
          </cell>
          <cell r="I516">
            <v>21.98</v>
          </cell>
          <cell r="P516">
            <v>0</v>
          </cell>
          <cell r="R516">
            <v>1</v>
          </cell>
          <cell r="X516">
            <v>14</v>
          </cell>
          <cell r="Y516">
            <v>307.72000000000003</v>
          </cell>
          <cell r="Z516">
            <v>1</v>
          </cell>
          <cell r="AB516">
            <v>0</v>
          </cell>
        </row>
        <row r="517">
          <cell r="H517">
            <v>7</v>
          </cell>
          <cell r="I517">
            <v>7.5</v>
          </cell>
          <cell r="P517">
            <v>0</v>
          </cell>
          <cell r="R517">
            <v>1</v>
          </cell>
          <cell r="X517">
            <v>7</v>
          </cell>
          <cell r="Y517">
            <v>52.5</v>
          </cell>
          <cell r="Z517">
            <v>1</v>
          </cell>
          <cell r="AB517">
            <v>0</v>
          </cell>
        </row>
        <row r="518">
          <cell r="H518">
            <v>191</v>
          </cell>
          <cell r="I518">
            <v>21.98</v>
          </cell>
          <cell r="P518">
            <v>0</v>
          </cell>
          <cell r="R518">
            <v>1</v>
          </cell>
          <cell r="X518">
            <v>191</v>
          </cell>
          <cell r="Y518">
            <v>4198.18</v>
          </cell>
          <cell r="Z518">
            <v>1</v>
          </cell>
          <cell r="AB518">
            <v>0</v>
          </cell>
        </row>
        <row r="519">
          <cell r="H519">
            <v>8</v>
          </cell>
          <cell r="I519">
            <v>32.54</v>
          </cell>
          <cell r="P519">
            <v>0</v>
          </cell>
          <cell r="R519">
            <v>1</v>
          </cell>
          <cell r="X519">
            <v>8</v>
          </cell>
          <cell r="Y519">
            <v>260.32</v>
          </cell>
          <cell r="Z519">
            <v>1</v>
          </cell>
          <cell r="AB519">
            <v>0</v>
          </cell>
        </row>
        <row r="520">
          <cell r="H520">
            <v>191</v>
          </cell>
          <cell r="I520">
            <v>3.17</v>
          </cell>
          <cell r="P520">
            <v>0</v>
          </cell>
          <cell r="R520">
            <v>0</v>
          </cell>
          <cell r="X520">
            <v>191</v>
          </cell>
          <cell r="Y520">
            <v>605.47</v>
          </cell>
          <cell r="Z520">
            <v>1</v>
          </cell>
          <cell r="AB520">
            <v>0</v>
          </cell>
        </row>
        <row r="521">
          <cell r="H521">
            <v>28</v>
          </cell>
          <cell r="I521">
            <v>3.17</v>
          </cell>
          <cell r="P521">
            <v>0</v>
          </cell>
          <cell r="R521">
            <v>0</v>
          </cell>
          <cell r="X521">
            <v>28</v>
          </cell>
          <cell r="Y521">
            <v>88.76</v>
          </cell>
          <cell r="Z521">
            <v>1</v>
          </cell>
          <cell r="AB521">
            <v>0</v>
          </cell>
        </row>
        <row r="522">
          <cell r="AB522">
            <v>0</v>
          </cell>
        </row>
        <row r="523">
          <cell r="H523">
            <v>64</v>
          </cell>
          <cell r="I523">
            <v>10.74</v>
          </cell>
          <cell r="P523">
            <v>0</v>
          </cell>
          <cell r="R523">
            <v>0</v>
          </cell>
          <cell r="X523">
            <v>64</v>
          </cell>
          <cell r="Y523">
            <v>687.36</v>
          </cell>
          <cell r="Z523">
            <v>1</v>
          </cell>
          <cell r="AB523">
            <v>0</v>
          </cell>
        </row>
        <row r="524">
          <cell r="H524">
            <v>1200</v>
          </cell>
          <cell r="I524">
            <v>0.18</v>
          </cell>
          <cell r="P524">
            <v>0</v>
          </cell>
          <cell r="R524">
            <v>0</v>
          </cell>
          <cell r="X524">
            <v>1200</v>
          </cell>
          <cell r="Y524">
            <v>216</v>
          </cell>
          <cell r="Z524">
            <v>1</v>
          </cell>
          <cell r="AB524">
            <v>0</v>
          </cell>
        </row>
        <row r="525">
          <cell r="H525">
            <v>32</v>
          </cell>
          <cell r="I525">
            <v>0.5</v>
          </cell>
          <cell r="P525">
            <v>0</v>
          </cell>
          <cell r="R525">
            <v>0</v>
          </cell>
          <cell r="X525">
            <v>32</v>
          </cell>
          <cell r="Y525">
            <v>16</v>
          </cell>
          <cell r="Z525">
            <v>1</v>
          </cell>
          <cell r="AB525">
            <v>0</v>
          </cell>
        </row>
        <row r="526">
          <cell r="H526">
            <v>32</v>
          </cell>
          <cell r="I526">
            <v>0.8</v>
          </cell>
          <cell r="P526">
            <v>0</v>
          </cell>
          <cell r="R526">
            <v>0</v>
          </cell>
          <cell r="X526">
            <v>32</v>
          </cell>
          <cell r="Y526">
            <v>25.6</v>
          </cell>
          <cell r="Z526">
            <v>1</v>
          </cell>
          <cell r="AB526">
            <v>0</v>
          </cell>
        </row>
        <row r="527">
          <cell r="H527">
            <v>300</v>
          </cell>
          <cell r="I527">
            <v>0.06</v>
          </cell>
          <cell r="P527">
            <v>0</v>
          </cell>
          <cell r="R527">
            <v>0</v>
          </cell>
          <cell r="X527">
            <v>300</v>
          </cell>
          <cell r="Y527">
            <v>18</v>
          </cell>
          <cell r="Z527">
            <v>1</v>
          </cell>
          <cell r="AB527">
            <v>0</v>
          </cell>
        </row>
        <row r="528">
          <cell r="H528">
            <v>120</v>
          </cell>
          <cell r="I528">
            <v>1.63</v>
          </cell>
          <cell r="P528">
            <v>0</v>
          </cell>
          <cell r="R528">
            <v>0</v>
          </cell>
          <cell r="X528">
            <v>120</v>
          </cell>
          <cell r="Y528">
            <v>195.6</v>
          </cell>
          <cell r="Z528">
            <v>1</v>
          </cell>
          <cell r="AB528">
            <v>0</v>
          </cell>
        </row>
        <row r="529">
          <cell r="AB529">
            <v>0</v>
          </cell>
        </row>
        <row r="530">
          <cell r="U530">
            <v>0</v>
          </cell>
          <cell r="W530">
            <v>9566.59</v>
          </cell>
          <cell r="Y530">
            <v>21570.210000000003</v>
          </cell>
          <cell r="Z530">
            <v>1.7969769094464085</v>
          </cell>
          <cell r="AB530">
            <v>0</v>
          </cell>
        </row>
        <row r="531">
          <cell r="AB531">
            <v>0</v>
          </cell>
        </row>
        <row r="532">
          <cell r="H532">
            <v>1</v>
          </cell>
          <cell r="I532">
            <v>52.64</v>
          </cell>
          <cell r="P532">
            <v>0</v>
          </cell>
          <cell r="R532">
            <v>0</v>
          </cell>
          <cell r="X532">
            <v>1</v>
          </cell>
          <cell r="Y532">
            <v>52.64</v>
          </cell>
          <cell r="Z532">
            <v>1</v>
          </cell>
          <cell r="AB532">
            <v>0</v>
          </cell>
        </row>
        <row r="533">
          <cell r="H533">
            <v>243.89</v>
          </cell>
          <cell r="I533">
            <v>31.37</v>
          </cell>
          <cell r="P533">
            <v>0</v>
          </cell>
          <cell r="R533">
            <v>0</v>
          </cell>
          <cell r="V533">
            <v>304.96000000000004</v>
          </cell>
          <cell r="W533">
            <v>9566.59</v>
          </cell>
          <cell r="X533">
            <v>548.85</v>
          </cell>
          <cell r="Y533">
            <v>17217.419999999998</v>
          </cell>
          <cell r="Z533">
            <v>2.2504019177029391</v>
          </cell>
          <cell r="AB533">
            <v>0</v>
          </cell>
        </row>
        <row r="534">
          <cell r="H534">
            <v>12</v>
          </cell>
          <cell r="I534">
            <v>27.78</v>
          </cell>
          <cell r="P534">
            <v>0</v>
          </cell>
          <cell r="R534">
            <v>0</v>
          </cell>
          <cell r="X534">
            <v>12</v>
          </cell>
          <cell r="Y534">
            <v>333.36</v>
          </cell>
          <cell r="Z534">
            <v>1</v>
          </cell>
          <cell r="AB534">
            <v>0</v>
          </cell>
        </row>
        <row r="535">
          <cell r="AB535">
            <v>0</v>
          </cell>
        </row>
        <row r="536">
          <cell r="H536">
            <v>2</v>
          </cell>
          <cell r="I536">
            <v>3.6</v>
          </cell>
          <cell r="P536">
            <v>0</v>
          </cell>
          <cell r="R536">
            <v>0</v>
          </cell>
          <cell r="X536">
            <v>2</v>
          </cell>
          <cell r="Y536">
            <v>7.2</v>
          </cell>
          <cell r="Z536">
            <v>1</v>
          </cell>
          <cell r="AB536">
            <v>0</v>
          </cell>
        </row>
        <row r="537">
          <cell r="H537">
            <v>40</v>
          </cell>
          <cell r="I537">
            <v>8.48</v>
          </cell>
          <cell r="P537">
            <v>0</v>
          </cell>
          <cell r="R537">
            <v>0</v>
          </cell>
          <cell r="X537">
            <v>40</v>
          </cell>
          <cell r="Y537">
            <v>339.2</v>
          </cell>
          <cell r="Z537">
            <v>1</v>
          </cell>
          <cell r="AB537">
            <v>0</v>
          </cell>
        </row>
        <row r="538">
          <cell r="H538">
            <v>76</v>
          </cell>
          <cell r="I538">
            <v>11.33</v>
          </cell>
          <cell r="P538">
            <v>0</v>
          </cell>
          <cell r="R538">
            <v>0</v>
          </cell>
          <cell r="X538">
            <v>76</v>
          </cell>
          <cell r="Y538">
            <v>861.08</v>
          </cell>
          <cell r="Z538">
            <v>1</v>
          </cell>
          <cell r="AB538">
            <v>0</v>
          </cell>
        </row>
        <row r="539">
          <cell r="H539" t="str">
            <v xml:space="preserve">                                   -   </v>
          </cell>
          <cell r="I539">
            <v>3.6</v>
          </cell>
          <cell r="AB539">
            <v>0</v>
          </cell>
        </row>
        <row r="540">
          <cell r="AB540">
            <v>0</v>
          </cell>
        </row>
        <row r="541">
          <cell r="H541" t="str">
            <v xml:space="preserve">                                   -   </v>
          </cell>
          <cell r="I541">
            <v>27.78</v>
          </cell>
          <cell r="AB541">
            <v>0</v>
          </cell>
        </row>
        <row r="542">
          <cell r="AB542">
            <v>0</v>
          </cell>
        </row>
        <row r="543">
          <cell r="H543" t="str">
            <v xml:space="preserve">                                   -   </v>
          </cell>
          <cell r="I543">
            <v>27.78</v>
          </cell>
          <cell r="AB543">
            <v>0</v>
          </cell>
        </row>
        <row r="544">
          <cell r="H544">
            <v>2</v>
          </cell>
          <cell r="I544">
            <v>43.42</v>
          </cell>
          <cell r="P544">
            <v>0</v>
          </cell>
          <cell r="R544">
            <v>0</v>
          </cell>
          <cell r="X544">
            <v>2</v>
          </cell>
          <cell r="Y544">
            <v>86.84</v>
          </cell>
          <cell r="Z544">
            <v>1</v>
          </cell>
          <cell r="AB544">
            <v>0</v>
          </cell>
        </row>
        <row r="545">
          <cell r="H545">
            <v>75</v>
          </cell>
          <cell r="I545">
            <v>34.01</v>
          </cell>
          <cell r="P545">
            <v>0</v>
          </cell>
          <cell r="R545">
            <v>0</v>
          </cell>
          <cell r="X545">
            <v>75</v>
          </cell>
          <cell r="Y545">
            <v>2550.75</v>
          </cell>
          <cell r="Z545">
            <v>1</v>
          </cell>
          <cell r="AB545">
            <v>0</v>
          </cell>
        </row>
        <row r="546">
          <cell r="AB546">
            <v>0</v>
          </cell>
        </row>
        <row r="547">
          <cell r="H547">
            <v>2</v>
          </cell>
          <cell r="I547">
            <v>60.86</v>
          </cell>
          <cell r="P547">
            <v>0</v>
          </cell>
          <cell r="R547">
            <v>0</v>
          </cell>
          <cell r="X547">
            <v>2</v>
          </cell>
          <cell r="Y547">
            <v>121.72</v>
          </cell>
          <cell r="Z547">
            <v>1</v>
          </cell>
          <cell r="AB547">
            <v>0</v>
          </cell>
        </row>
        <row r="548">
          <cell r="AB548">
            <v>0</v>
          </cell>
        </row>
        <row r="549">
          <cell r="U549">
            <v>0</v>
          </cell>
          <cell r="W549">
            <v>0</v>
          </cell>
          <cell r="Y549">
            <v>13344.47</v>
          </cell>
          <cell r="Z549">
            <v>1</v>
          </cell>
          <cell r="AB549">
            <v>0</v>
          </cell>
        </row>
        <row r="550">
          <cell r="AB550">
            <v>0</v>
          </cell>
        </row>
        <row r="551">
          <cell r="H551">
            <v>4</v>
          </cell>
          <cell r="I551">
            <v>129.4</v>
          </cell>
          <cell r="P551">
            <v>0</v>
          </cell>
          <cell r="R551">
            <v>0</v>
          </cell>
          <cell r="X551">
            <v>4</v>
          </cell>
          <cell r="Y551">
            <v>517.6</v>
          </cell>
          <cell r="Z551">
            <v>1</v>
          </cell>
          <cell r="AB551">
            <v>0</v>
          </cell>
        </row>
        <row r="552">
          <cell r="H552">
            <v>1</v>
          </cell>
          <cell r="I552">
            <v>64.7</v>
          </cell>
          <cell r="P552">
            <v>0</v>
          </cell>
          <cell r="R552">
            <v>0</v>
          </cell>
          <cell r="X552">
            <v>1</v>
          </cell>
          <cell r="Y552">
            <v>64.7</v>
          </cell>
          <cell r="Z552">
            <v>1</v>
          </cell>
          <cell r="AB552">
            <v>0</v>
          </cell>
        </row>
        <row r="553">
          <cell r="H553">
            <v>6</v>
          </cell>
          <cell r="I553">
            <v>32.299999999999997</v>
          </cell>
          <cell r="P553">
            <v>0</v>
          </cell>
          <cell r="R553">
            <v>0</v>
          </cell>
          <cell r="X553">
            <v>6</v>
          </cell>
          <cell r="Y553">
            <v>193.8</v>
          </cell>
          <cell r="Z553">
            <v>1</v>
          </cell>
          <cell r="AB553">
            <v>0</v>
          </cell>
        </row>
        <row r="554">
          <cell r="H554">
            <v>6</v>
          </cell>
          <cell r="I554">
            <v>32.299999999999997</v>
          </cell>
          <cell r="P554">
            <v>0</v>
          </cell>
          <cell r="R554">
            <v>0</v>
          </cell>
          <cell r="X554">
            <v>6</v>
          </cell>
          <cell r="Y554">
            <v>193.8</v>
          </cell>
          <cell r="Z554">
            <v>1</v>
          </cell>
          <cell r="AB554">
            <v>0</v>
          </cell>
        </row>
        <row r="555">
          <cell r="H555">
            <v>6</v>
          </cell>
          <cell r="I555">
            <v>32.299999999999997</v>
          </cell>
          <cell r="P555">
            <v>0</v>
          </cell>
          <cell r="R555">
            <v>0</v>
          </cell>
          <cell r="X555">
            <v>6</v>
          </cell>
          <cell r="Y555">
            <v>193.8</v>
          </cell>
          <cell r="Z555">
            <v>1</v>
          </cell>
          <cell r="AB555">
            <v>0</v>
          </cell>
        </row>
        <row r="556">
          <cell r="H556">
            <v>2</v>
          </cell>
          <cell r="I556">
            <v>32.299999999999997</v>
          </cell>
          <cell r="P556">
            <v>0</v>
          </cell>
          <cell r="R556">
            <v>0</v>
          </cell>
          <cell r="X556">
            <v>2</v>
          </cell>
          <cell r="Y556">
            <v>64.599999999999994</v>
          </cell>
          <cell r="Z556">
            <v>1</v>
          </cell>
          <cell r="AB556">
            <v>0</v>
          </cell>
        </row>
        <row r="557">
          <cell r="H557">
            <v>1</v>
          </cell>
          <cell r="I557">
            <v>32.299999999999997</v>
          </cell>
          <cell r="P557">
            <v>0</v>
          </cell>
          <cell r="R557">
            <v>0</v>
          </cell>
          <cell r="X557">
            <v>1</v>
          </cell>
          <cell r="Y557">
            <v>32.299999999999997</v>
          </cell>
          <cell r="Z557">
            <v>1</v>
          </cell>
          <cell r="AB557">
            <v>0</v>
          </cell>
        </row>
        <row r="558">
          <cell r="AB558">
            <v>0</v>
          </cell>
        </row>
        <row r="559">
          <cell r="H559">
            <v>890</v>
          </cell>
          <cell r="I559">
            <v>4.6399999999999997</v>
          </cell>
          <cell r="P559">
            <v>0</v>
          </cell>
          <cell r="R559">
            <v>0</v>
          </cell>
          <cell r="X559">
            <v>890</v>
          </cell>
          <cell r="Y559">
            <v>4129.6000000000004</v>
          </cell>
          <cell r="Z559">
            <v>1</v>
          </cell>
          <cell r="AB559">
            <v>0</v>
          </cell>
        </row>
        <row r="560">
          <cell r="H560">
            <v>8</v>
          </cell>
          <cell r="I560">
            <v>5.98</v>
          </cell>
          <cell r="P560">
            <v>0</v>
          </cell>
          <cell r="R560">
            <v>0</v>
          </cell>
          <cell r="W560">
            <v>0</v>
          </cell>
          <cell r="X560">
            <v>8</v>
          </cell>
          <cell r="Y560">
            <v>47.84</v>
          </cell>
          <cell r="Z560">
            <v>1</v>
          </cell>
          <cell r="AB560">
            <v>0</v>
          </cell>
        </row>
        <row r="561">
          <cell r="AB561">
            <v>0</v>
          </cell>
        </row>
        <row r="562">
          <cell r="H562">
            <v>41</v>
          </cell>
          <cell r="I562">
            <v>5.8</v>
          </cell>
          <cell r="P562">
            <v>0</v>
          </cell>
          <cell r="R562">
            <v>0</v>
          </cell>
          <cell r="X562">
            <v>41</v>
          </cell>
          <cell r="Y562">
            <v>237.8</v>
          </cell>
          <cell r="Z562">
            <v>1</v>
          </cell>
          <cell r="AB562">
            <v>0</v>
          </cell>
        </row>
        <row r="563">
          <cell r="H563">
            <v>48</v>
          </cell>
          <cell r="I563">
            <v>5.8</v>
          </cell>
          <cell r="P563">
            <v>0</v>
          </cell>
          <cell r="R563">
            <v>0</v>
          </cell>
          <cell r="X563">
            <v>48</v>
          </cell>
          <cell r="Y563">
            <v>278.39999999999998</v>
          </cell>
          <cell r="Z563">
            <v>1</v>
          </cell>
          <cell r="AB563">
            <v>0</v>
          </cell>
        </row>
        <row r="564">
          <cell r="H564">
            <v>35</v>
          </cell>
          <cell r="I564">
            <v>5.8</v>
          </cell>
          <cell r="P564">
            <v>0</v>
          </cell>
          <cell r="R564">
            <v>0</v>
          </cell>
          <cell r="X564">
            <v>35</v>
          </cell>
          <cell r="Y564">
            <v>203</v>
          </cell>
          <cell r="Z564">
            <v>1</v>
          </cell>
          <cell r="AB564">
            <v>0</v>
          </cell>
        </row>
        <row r="565">
          <cell r="H565">
            <v>15</v>
          </cell>
          <cell r="I565">
            <v>5.8</v>
          </cell>
          <cell r="P565">
            <v>0</v>
          </cell>
          <cell r="R565">
            <v>0</v>
          </cell>
          <cell r="X565">
            <v>15</v>
          </cell>
          <cell r="Y565">
            <v>87</v>
          </cell>
          <cell r="Z565">
            <v>1</v>
          </cell>
          <cell r="AB565">
            <v>0</v>
          </cell>
        </row>
        <row r="566">
          <cell r="AB566">
            <v>0</v>
          </cell>
        </row>
        <row r="567">
          <cell r="H567">
            <v>41</v>
          </cell>
          <cell r="I567">
            <v>10.4</v>
          </cell>
          <cell r="P567">
            <v>0</v>
          </cell>
          <cell r="R567">
            <v>0</v>
          </cell>
          <cell r="X567">
            <v>41</v>
          </cell>
          <cell r="Y567">
            <v>426.4</v>
          </cell>
          <cell r="Z567">
            <v>1</v>
          </cell>
          <cell r="AB567">
            <v>0</v>
          </cell>
        </row>
        <row r="568">
          <cell r="H568">
            <v>2</v>
          </cell>
          <cell r="I568">
            <v>5.0999999999999996</v>
          </cell>
          <cell r="P568">
            <v>0</v>
          </cell>
          <cell r="R568">
            <v>0</v>
          </cell>
          <cell r="X568">
            <v>2</v>
          </cell>
          <cell r="Y568">
            <v>10.199999999999999</v>
          </cell>
          <cell r="Z568">
            <v>1</v>
          </cell>
          <cell r="AB568">
            <v>0</v>
          </cell>
        </row>
        <row r="569">
          <cell r="AB569">
            <v>0</v>
          </cell>
        </row>
        <row r="570">
          <cell r="H570">
            <v>2</v>
          </cell>
          <cell r="I570">
            <v>12.62</v>
          </cell>
          <cell r="P570">
            <v>0</v>
          </cell>
          <cell r="R570">
            <v>0</v>
          </cell>
          <cell r="X570">
            <v>2</v>
          </cell>
          <cell r="Y570">
            <v>25.24</v>
          </cell>
          <cell r="Z570">
            <v>1</v>
          </cell>
          <cell r="AB570">
            <v>0</v>
          </cell>
        </row>
        <row r="571">
          <cell r="H571">
            <v>1</v>
          </cell>
          <cell r="I571">
            <v>154.26</v>
          </cell>
          <cell r="P571">
            <v>0</v>
          </cell>
          <cell r="R571">
            <v>0</v>
          </cell>
          <cell r="X571">
            <v>1</v>
          </cell>
          <cell r="Y571">
            <v>154.26</v>
          </cell>
          <cell r="Z571">
            <v>1</v>
          </cell>
          <cell r="AB571">
            <v>0</v>
          </cell>
        </row>
        <row r="572">
          <cell r="H572">
            <v>1</v>
          </cell>
          <cell r="I572">
            <v>265.58</v>
          </cell>
          <cell r="P572">
            <v>0</v>
          </cell>
          <cell r="R572">
            <v>0</v>
          </cell>
          <cell r="X572">
            <v>1</v>
          </cell>
          <cell r="Y572">
            <v>265.58</v>
          </cell>
          <cell r="Z572">
            <v>1</v>
          </cell>
          <cell r="AB572">
            <v>0</v>
          </cell>
        </row>
        <row r="573">
          <cell r="H573">
            <v>2</v>
          </cell>
          <cell r="I573">
            <v>358.95</v>
          </cell>
          <cell r="P573">
            <v>0</v>
          </cell>
          <cell r="R573">
            <v>0</v>
          </cell>
          <cell r="X573">
            <v>2</v>
          </cell>
          <cell r="Y573">
            <v>717.9</v>
          </cell>
          <cell r="Z573">
            <v>1</v>
          </cell>
          <cell r="AB573">
            <v>0</v>
          </cell>
        </row>
        <row r="574">
          <cell r="H574">
            <v>1</v>
          </cell>
          <cell r="I574">
            <v>0.6</v>
          </cell>
          <cell r="P574">
            <v>0</v>
          </cell>
          <cell r="R574">
            <v>0</v>
          </cell>
          <cell r="X574">
            <v>1</v>
          </cell>
          <cell r="Y574">
            <v>0.6</v>
          </cell>
          <cell r="Z574">
            <v>1</v>
          </cell>
          <cell r="AB574">
            <v>0</v>
          </cell>
        </row>
        <row r="575">
          <cell r="H575">
            <v>13</v>
          </cell>
          <cell r="I575">
            <v>9.1</v>
          </cell>
          <cell r="P575">
            <v>0</v>
          </cell>
          <cell r="R575">
            <v>0</v>
          </cell>
          <cell r="X575">
            <v>13</v>
          </cell>
          <cell r="Y575">
            <v>118.3</v>
          </cell>
          <cell r="Z575">
            <v>1</v>
          </cell>
          <cell r="AB575">
            <v>0</v>
          </cell>
        </row>
        <row r="576">
          <cell r="H576">
            <v>1</v>
          </cell>
          <cell r="I576">
            <v>9.1</v>
          </cell>
          <cell r="P576">
            <v>0</v>
          </cell>
          <cell r="R576">
            <v>0</v>
          </cell>
          <cell r="X576">
            <v>1</v>
          </cell>
          <cell r="Y576">
            <v>9.1</v>
          </cell>
          <cell r="Z576">
            <v>1</v>
          </cell>
          <cell r="AB576">
            <v>0</v>
          </cell>
        </row>
        <row r="577">
          <cell r="H577">
            <v>1</v>
          </cell>
          <cell r="I577">
            <v>4.5</v>
          </cell>
          <cell r="P577">
            <v>0</v>
          </cell>
          <cell r="R577">
            <v>0</v>
          </cell>
          <cell r="X577">
            <v>1</v>
          </cell>
          <cell r="Y577">
            <v>4.5</v>
          </cell>
          <cell r="Z577">
            <v>1</v>
          </cell>
          <cell r="AB577">
            <v>0</v>
          </cell>
        </row>
        <row r="578">
          <cell r="H578">
            <v>14</v>
          </cell>
          <cell r="I578">
            <v>4.84</v>
          </cell>
          <cell r="P578">
            <v>0</v>
          </cell>
          <cell r="R578">
            <v>0</v>
          </cell>
          <cell r="X578">
            <v>14</v>
          </cell>
          <cell r="Y578">
            <v>67.760000000000005</v>
          </cell>
          <cell r="Z578">
            <v>1</v>
          </cell>
          <cell r="AB578">
            <v>0</v>
          </cell>
        </row>
        <row r="579">
          <cell r="AB579">
            <v>0</v>
          </cell>
        </row>
        <row r="580">
          <cell r="AB580">
            <v>0</v>
          </cell>
        </row>
        <row r="581">
          <cell r="H581">
            <v>1</v>
          </cell>
          <cell r="I581">
            <v>27.3</v>
          </cell>
          <cell r="P581">
            <v>0</v>
          </cell>
          <cell r="R581">
            <v>0</v>
          </cell>
          <cell r="X581">
            <v>1</v>
          </cell>
          <cell r="Y581">
            <v>27.3</v>
          </cell>
          <cell r="Z581">
            <v>1</v>
          </cell>
          <cell r="AB581">
            <v>0</v>
          </cell>
        </row>
        <row r="582">
          <cell r="H582">
            <v>70</v>
          </cell>
          <cell r="I582">
            <v>6.2</v>
          </cell>
          <cell r="P582">
            <v>0</v>
          </cell>
          <cell r="R582">
            <v>0</v>
          </cell>
          <cell r="X582">
            <v>70</v>
          </cell>
          <cell r="Y582">
            <v>434</v>
          </cell>
          <cell r="Z582">
            <v>1</v>
          </cell>
          <cell r="AB582">
            <v>0</v>
          </cell>
        </row>
        <row r="583">
          <cell r="AB583">
            <v>0</v>
          </cell>
        </row>
        <row r="584">
          <cell r="H584">
            <v>10</v>
          </cell>
          <cell r="I584">
            <v>6.2</v>
          </cell>
          <cell r="P584">
            <v>0</v>
          </cell>
          <cell r="R584">
            <v>0</v>
          </cell>
          <cell r="X584">
            <v>10</v>
          </cell>
          <cell r="Y584">
            <v>62</v>
          </cell>
          <cell r="Z584">
            <v>1</v>
          </cell>
          <cell r="AB584">
            <v>0</v>
          </cell>
        </row>
        <row r="585">
          <cell r="AB585">
            <v>0</v>
          </cell>
        </row>
        <row r="586">
          <cell r="H586">
            <v>45</v>
          </cell>
          <cell r="I586">
            <v>6.2</v>
          </cell>
          <cell r="P586">
            <v>0</v>
          </cell>
          <cell r="R586">
            <v>0</v>
          </cell>
          <cell r="X586">
            <v>45</v>
          </cell>
          <cell r="Y586">
            <v>279</v>
          </cell>
          <cell r="Z586">
            <v>1</v>
          </cell>
          <cell r="AB586">
            <v>0</v>
          </cell>
        </row>
        <row r="587">
          <cell r="AB587">
            <v>0</v>
          </cell>
        </row>
        <row r="588">
          <cell r="H588">
            <v>10</v>
          </cell>
          <cell r="I588">
            <v>33.619999999999997</v>
          </cell>
          <cell r="P588">
            <v>0</v>
          </cell>
          <cell r="R588">
            <v>0</v>
          </cell>
          <cell r="X588">
            <v>10</v>
          </cell>
          <cell r="Y588">
            <v>336.2</v>
          </cell>
          <cell r="Z588">
            <v>1</v>
          </cell>
          <cell r="AB588">
            <v>0</v>
          </cell>
        </row>
        <row r="589">
          <cell r="AB589">
            <v>0</v>
          </cell>
        </row>
        <row r="590">
          <cell r="H590">
            <v>75</v>
          </cell>
          <cell r="I590">
            <v>2.27</v>
          </cell>
          <cell r="P590">
            <v>0</v>
          </cell>
          <cell r="R590">
            <v>0</v>
          </cell>
          <cell r="X590">
            <v>75</v>
          </cell>
          <cell r="Y590">
            <v>170.25</v>
          </cell>
          <cell r="Z590">
            <v>1</v>
          </cell>
          <cell r="AB590">
            <v>0</v>
          </cell>
        </row>
        <row r="591">
          <cell r="H591">
            <v>75</v>
          </cell>
          <cell r="I591">
            <v>0.5</v>
          </cell>
          <cell r="P591">
            <v>0</v>
          </cell>
          <cell r="R591">
            <v>0</v>
          </cell>
          <cell r="X591">
            <v>75</v>
          </cell>
          <cell r="Y591">
            <v>37.5</v>
          </cell>
          <cell r="Z591">
            <v>1</v>
          </cell>
          <cell r="AB591">
            <v>0</v>
          </cell>
        </row>
        <row r="592">
          <cell r="H592">
            <v>75</v>
          </cell>
          <cell r="I592">
            <v>0.15</v>
          </cell>
          <cell r="P592">
            <v>0</v>
          </cell>
          <cell r="R592">
            <v>0</v>
          </cell>
          <cell r="X592">
            <v>75</v>
          </cell>
          <cell r="Y592">
            <v>11.25</v>
          </cell>
          <cell r="Z592">
            <v>1</v>
          </cell>
          <cell r="AB592">
            <v>0</v>
          </cell>
        </row>
        <row r="593">
          <cell r="H593">
            <v>75</v>
          </cell>
          <cell r="I593">
            <v>0.31</v>
          </cell>
          <cell r="P593">
            <v>0</v>
          </cell>
          <cell r="R593">
            <v>0</v>
          </cell>
          <cell r="X593">
            <v>75</v>
          </cell>
          <cell r="Y593">
            <v>23.25</v>
          </cell>
          <cell r="Z593">
            <v>1</v>
          </cell>
          <cell r="AB593">
            <v>0</v>
          </cell>
        </row>
        <row r="594">
          <cell r="H594">
            <v>75</v>
          </cell>
          <cell r="I594">
            <v>0.06</v>
          </cell>
          <cell r="P594">
            <v>0</v>
          </cell>
          <cell r="R594">
            <v>0</v>
          </cell>
          <cell r="X594">
            <v>75</v>
          </cell>
          <cell r="Y594">
            <v>4.5</v>
          </cell>
          <cell r="Z594">
            <v>1</v>
          </cell>
          <cell r="AB594">
            <v>0</v>
          </cell>
        </row>
        <row r="595">
          <cell r="H595">
            <v>100</v>
          </cell>
          <cell r="I595">
            <v>0.18</v>
          </cell>
          <cell r="P595">
            <v>0</v>
          </cell>
          <cell r="R595">
            <v>0</v>
          </cell>
          <cell r="X595">
            <v>100</v>
          </cell>
          <cell r="Y595">
            <v>18</v>
          </cell>
          <cell r="Z595">
            <v>1</v>
          </cell>
          <cell r="AB595">
            <v>0</v>
          </cell>
        </row>
        <row r="596">
          <cell r="AB596">
            <v>0</v>
          </cell>
        </row>
        <row r="597">
          <cell r="H597">
            <v>12</v>
          </cell>
          <cell r="I597">
            <v>100.07</v>
          </cell>
          <cell r="P597">
            <v>0</v>
          </cell>
          <cell r="R597">
            <v>0</v>
          </cell>
          <cell r="X597">
            <v>12</v>
          </cell>
          <cell r="Y597">
            <v>1200.8399999999999</v>
          </cell>
          <cell r="Z597">
            <v>1</v>
          </cell>
          <cell r="AB597">
            <v>0</v>
          </cell>
        </row>
        <row r="598">
          <cell r="H598">
            <v>6</v>
          </cell>
          <cell r="I598">
            <v>46.66</v>
          </cell>
          <cell r="P598">
            <v>0</v>
          </cell>
          <cell r="R598">
            <v>0</v>
          </cell>
          <cell r="X598">
            <v>6</v>
          </cell>
          <cell r="Y598">
            <v>279.95999999999998</v>
          </cell>
          <cell r="Z598">
            <v>1</v>
          </cell>
          <cell r="AB598">
            <v>0</v>
          </cell>
        </row>
        <row r="599">
          <cell r="H599">
            <v>1</v>
          </cell>
          <cell r="I599">
            <v>58.78</v>
          </cell>
          <cell r="P599">
            <v>0</v>
          </cell>
          <cell r="R599">
            <v>0</v>
          </cell>
          <cell r="X599">
            <v>1</v>
          </cell>
          <cell r="Y599">
            <v>58.78</v>
          </cell>
          <cell r="Z599">
            <v>1</v>
          </cell>
          <cell r="AB599">
            <v>0</v>
          </cell>
        </row>
        <row r="600">
          <cell r="H600">
            <v>2</v>
          </cell>
          <cell r="I600">
            <v>58.78</v>
          </cell>
          <cell r="P600">
            <v>0</v>
          </cell>
          <cell r="R600">
            <v>0</v>
          </cell>
          <cell r="X600">
            <v>2</v>
          </cell>
          <cell r="Y600">
            <v>117.56</v>
          </cell>
          <cell r="Z600">
            <v>1</v>
          </cell>
          <cell r="AB600">
            <v>0</v>
          </cell>
        </row>
        <row r="601">
          <cell r="H601">
            <v>15</v>
          </cell>
          <cell r="I601">
            <v>11.28</v>
          </cell>
          <cell r="P601">
            <v>0</v>
          </cell>
          <cell r="R601">
            <v>0</v>
          </cell>
          <cell r="X601">
            <v>15</v>
          </cell>
          <cell r="Y601">
            <v>169.2</v>
          </cell>
          <cell r="Z601">
            <v>1</v>
          </cell>
          <cell r="AB601">
            <v>0</v>
          </cell>
        </row>
        <row r="602">
          <cell r="H602">
            <v>4</v>
          </cell>
          <cell r="I602">
            <v>1.9</v>
          </cell>
          <cell r="P602">
            <v>0</v>
          </cell>
          <cell r="R602">
            <v>0</v>
          </cell>
          <cell r="X602">
            <v>4</v>
          </cell>
          <cell r="Y602">
            <v>7.6</v>
          </cell>
          <cell r="Z602">
            <v>1</v>
          </cell>
          <cell r="AB602">
            <v>0</v>
          </cell>
        </row>
        <row r="603">
          <cell r="H603">
            <v>40</v>
          </cell>
          <cell r="I603">
            <v>1.9</v>
          </cell>
          <cell r="P603">
            <v>0</v>
          </cell>
          <cell r="R603">
            <v>0</v>
          </cell>
          <cell r="X603">
            <v>40</v>
          </cell>
          <cell r="Y603">
            <v>76</v>
          </cell>
          <cell r="Z603">
            <v>1</v>
          </cell>
          <cell r="AB603">
            <v>0</v>
          </cell>
        </row>
        <row r="604">
          <cell r="H604">
            <v>20</v>
          </cell>
          <cell r="I604">
            <v>21.66</v>
          </cell>
          <cell r="P604">
            <v>0</v>
          </cell>
          <cell r="R604">
            <v>0</v>
          </cell>
          <cell r="X604">
            <v>20</v>
          </cell>
          <cell r="Y604">
            <v>433.2</v>
          </cell>
          <cell r="Z604">
            <v>1</v>
          </cell>
          <cell r="AB604">
            <v>0</v>
          </cell>
        </row>
        <row r="605">
          <cell r="H605">
            <v>25</v>
          </cell>
          <cell r="I605">
            <v>0.3</v>
          </cell>
          <cell r="P605">
            <v>0</v>
          </cell>
          <cell r="R605">
            <v>0</v>
          </cell>
          <cell r="X605">
            <v>25</v>
          </cell>
          <cell r="Y605">
            <v>7.5</v>
          </cell>
          <cell r="Z605">
            <v>1</v>
          </cell>
          <cell r="AB605">
            <v>0</v>
          </cell>
        </row>
        <row r="606">
          <cell r="H606">
            <v>160</v>
          </cell>
          <cell r="I606">
            <v>0.3</v>
          </cell>
          <cell r="P606">
            <v>0</v>
          </cell>
          <cell r="R606">
            <v>0</v>
          </cell>
          <cell r="X606">
            <v>160</v>
          </cell>
          <cell r="Y606">
            <v>48</v>
          </cell>
          <cell r="Z606">
            <v>1</v>
          </cell>
          <cell r="AB606">
            <v>0</v>
          </cell>
        </row>
        <row r="607">
          <cell r="H607">
            <v>3</v>
          </cell>
          <cell r="I607">
            <v>1.6</v>
          </cell>
          <cell r="P607">
            <v>0</v>
          </cell>
          <cell r="R607">
            <v>0</v>
          </cell>
          <cell r="X607">
            <v>3</v>
          </cell>
          <cell r="Y607">
            <v>4.8</v>
          </cell>
          <cell r="Z607">
            <v>1</v>
          </cell>
          <cell r="AB607">
            <v>0</v>
          </cell>
        </row>
        <row r="608">
          <cell r="H608">
            <v>25</v>
          </cell>
          <cell r="I608">
            <v>0.6</v>
          </cell>
          <cell r="P608">
            <v>0</v>
          </cell>
          <cell r="R608">
            <v>0</v>
          </cell>
          <cell r="X608">
            <v>25</v>
          </cell>
          <cell r="Y608">
            <v>15</v>
          </cell>
          <cell r="Z608">
            <v>1</v>
          </cell>
          <cell r="AB608">
            <v>0</v>
          </cell>
        </row>
        <row r="609">
          <cell r="H609">
            <v>3</v>
          </cell>
          <cell r="I609">
            <v>16.100000000000001</v>
          </cell>
          <cell r="P609">
            <v>0</v>
          </cell>
          <cell r="R609">
            <v>0</v>
          </cell>
          <cell r="X609">
            <v>3</v>
          </cell>
          <cell r="Y609">
            <v>48.3</v>
          </cell>
          <cell r="Z609">
            <v>1</v>
          </cell>
          <cell r="AB609">
            <v>0</v>
          </cell>
        </row>
        <row r="610">
          <cell r="H610">
            <v>300</v>
          </cell>
          <cell r="I610">
            <v>0.05</v>
          </cell>
          <cell r="P610">
            <v>0</v>
          </cell>
          <cell r="R610">
            <v>0</v>
          </cell>
          <cell r="X610">
            <v>300</v>
          </cell>
          <cell r="Y610">
            <v>15</v>
          </cell>
          <cell r="Z610">
            <v>1</v>
          </cell>
          <cell r="AB610">
            <v>0</v>
          </cell>
        </row>
        <row r="611">
          <cell r="H611">
            <v>15</v>
          </cell>
          <cell r="I611">
            <v>0.5</v>
          </cell>
          <cell r="P611">
            <v>0</v>
          </cell>
          <cell r="R611">
            <v>0</v>
          </cell>
          <cell r="X611">
            <v>15</v>
          </cell>
          <cell r="Y611">
            <v>7.5</v>
          </cell>
          <cell r="Z611">
            <v>1</v>
          </cell>
          <cell r="AB611">
            <v>0</v>
          </cell>
        </row>
        <row r="612">
          <cell r="AB612">
            <v>0</v>
          </cell>
        </row>
        <row r="613">
          <cell r="H613">
            <v>10</v>
          </cell>
          <cell r="I613">
            <v>9.6999999999999993</v>
          </cell>
          <cell r="P613">
            <v>0</v>
          </cell>
          <cell r="R613">
            <v>0</v>
          </cell>
          <cell r="X613">
            <v>10</v>
          </cell>
          <cell r="Y613">
            <v>97</v>
          </cell>
          <cell r="Z613">
            <v>1</v>
          </cell>
          <cell r="AB613">
            <v>0</v>
          </cell>
        </row>
        <row r="614">
          <cell r="H614">
            <v>10</v>
          </cell>
          <cell r="I614">
            <v>9.6999999999999993</v>
          </cell>
          <cell r="P614">
            <v>0</v>
          </cell>
          <cell r="R614">
            <v>0</v>
          </cell>
          <cell r="X614">
            <v>10</v>
          </cell>
          <cell r="Y614">
            <v>97</v>
          </cell>
          <cell r="Z614">
            <v>1</v>
          </cell>
          <cell r="AB614">
            <v>0</v>
          </cell>
        </row>
        <row r="615">
          <cell r="H615">
            <v>20</v>
          </cell>
          <cell r="I615">
            <v>9.6999999999999993</v>
          </cell>
          <cell r="P615">
            <v>0</v>
          </cell>
          <cell r="R615">
            <v>0</v>
          </cell>
          <cell r="X615">
            <v>20</v>
          </cell>
          <cell r="Y615">
            <v>194</v>
          </cell>
          <cell r="Z615">
            <v>1</v>
          </cell>
          <cell r="AB615">
            <v>0</v>
          </cell>
        </row>
        <row r="616">
          <cell r="H616">
            <v>2</v>
          </cell>
          <cell r="I616">
            <v>9.6999999999999993</v>
          </cell>
          <cell r="P616">
            <v>0</v>
          </cell>
          <cell r="R616">
            <v>0</v>
          </cell>
          <cell r="X616">
            <v>2</v>
          </cell>
          <cell r="Y616">
            <v>19.399999999999999</v>
          </cell>
          <cell r="Z616">
            <v>1</v>
          </cell>
          <cell r="AB616">
            <v>0</v>
          </cell>
        </row>
        <row r="617">
          <cell r="H617">
            <v>40</v>
          </cell>
          <cell r="I617">
            <v>9.6999999999999993</v>
          </cell>
          <cell r="P617">
            <v>0</v>
          </cell>
          <cell r="R617">
            <v>0</v>
          </cell>
          <cell r="X617">
            <v>40</v>
          </cell>
          <cell r="Y617">
            <v>388</v>
          </cell>
          <cell r="Z617">
            <v>1</v>
          </cell>
          <cell r="AB617">
            <v>0</v>
          </cell>
        </row>
        <row r="618">
          <cell r="H618">
            <v>4</v>
          </cell>
          <cell r="I618">
            <v>9.6999999999999993</v>
          </cell>
          <cell r="P618">
            <v>0</v>
          </cell>
          <cell r="R618">
            <v>0</v>
          </cell>
          <cell r="X618">
            <v>4</v>
          </cell>
          <cell r="Y618">
            <v>38.799999999999997</v>
          </cell>
          <cell r="Z618">
            <v>1</v>
          </cell>
          <cell r="AB618">
            <v>0</v>
          </cell>
        </row>
        <row r="619">
          <cell r="H619">
            <v>7</v>
          </cell>
          <cell r="I619">
            <v>6.4</v>
          </cell>
          <cell r="P619">
            <v>0</v>
          </cell>
          <cell r="R619">
            <v>0</v>
          </cell>
          <cell r="X619">
            <v>7</v>
          </cell>
          <cell r="Y619">
            <v>44.8</v>
          </cell>
          <cell r="Z619">
            <v>1</v>
          </cell>
          <cell r="AB619">
            <v>0</v>
          </cell>
        </row>
        <row r="620">
          <cell r="AB620">
            <v>0</v>
          </cell>
        </row>
        <row r="621">
          <cell r="AB621">
            <v>0</v>
          </cell>
        </row>
        <row r="622">
          <cell r="H622">
            <v>41</v>
          </cell>
          <cell r="I622">
            <v>12.9</v>
          </cell>
          <cell r="P622">
            <v>0</v>
          </cell>
          <cell r="R622">
            <v>0</v>
          </cell>
          <cell r="X622">
            <v>41</v>
          </cell>
          <cell r="Y622">
            <v>528.9</v>
          </cell>
          <cell r="Z622">
            <v>1</v>
          </cell>
          <cell r="AB622">
            <v>0</v>
          </cell>
        </row>
        <row r="623">
          <cell r="AB623">
            <v>0</v>
          </cell>
        </row>
        <row r="624">
          <cell r="U624">
            <v>0</v>
          </cell>
          <cell r="W624">
            <v>0</v>
          </cell>
          <cell r="Y624">
            <v>5170.8499999999995</v>
          </cell>
          <cell r="Z624">
            <v>1</v>
          </cell>
          <cell r="AB624">
            <v>0</v>
          </cell>
        </row>
        <row r="625">
          <cell r="U625">
            <v>0</v>
          </cell>
          <cell r="W625">
            <v>0</v>
          </cell>
          <cell r="Y625">
            <v>135.09</v>
          </cell>
          <cell r="Z625">
            <v>1</v>
          </cell>
          <cell r="AB625">
            <v>0</v>
          </cell>
        </row>
        <row r="626">
          <cell r="AB626">
            <v>0</v>
          </cell>
        </row>
        <row r="627">
          <cell r="H627">
            <v>1</v>
          </cell>
          <cell r="I627">
            <v>45.03</v>
          </cell>
          <cell r="P627">
            <v>0</v>
          </cell>
          <cell r="R627">
            <v>0</v>
          </cell>
          <cell r="X627">
            <v>1</v>
          </cell>
          <cell r="Y627">
            <v>45.03</v>
          </cell>
          <cell r="Z627">
            <v>1</v>
          </cell>
          <cell r="AB627">
            <v>0</v>
          </cell>
        </row>
        <row r="628">
          <cell r="H628">
            <v>1</v>
          </cell>
          <cell r="I628">
            <v>45.03</v>
          </cell>
          <cell r="P628">
            <v>0</v>
          </cell>
          <cell r="R628">
            <v>0</v>
          </cell>
          <cell r="X628">
            <v>1</v>
          </cell>
          <cell r="Y628">
            <v>45.03</v>
          </cell>
          <cell r="Z628">
            <v>1</v>
          </cell>
          <cell r="AB628">
            <v>0</v>
          </cell>
        </row>
        <row r="629">
          <cell r="H629">
            <v>1</v>
          </cell>
          <cell r="I629">
            <v>45.03</v>
          </cell>
          <cell r="P629">
            <v>0</v>
          </cell>
          <cell r="R629">
            <v>0</v>
          </cell>
          <cell r="X629">
            <v>1</v>
          </cell>
          <cell r="Y629">
            <v>45.03</v>
          </cell>
          <cell r="Z629">
            <v>1</v>
          </cell>
          <cell r="AB629">
            <v>0</v>
          </cell>
        </row>
        <row r="630">
          <cell r="AB630">
            <v>0</v>
          </cell>
        </row>
        <row r="631">
          <cell r="U631">
            <v>0</v>
          </cell>
          <cell r="W631">
            <v>0</v>
          </cell>
          <cell r="Y631">
            <v>2904.82</v>
          </cell>
          <cell r="Z631">
            <v>1</v>
          </cell>
          <cell r="AB631">
            <v>0</v>
          </cell>
        </row>
        <row r="632">
          <cell r="AB632">
            <v>0</v>
          </cell>
        </row>
        <row r="633">
          <cell r="H633">
            <v>8</v>
          </cell>
          <cell r="I633">
            <v>4.8</v>
          </cell>
          <cell r="P633">
            <v>0</v>
          </cell>
          <cell r="R633">
            <v>1</v>
          </cell>
          <cell r="X633">
            <v>8</v>
          </cell>
          <cell r="Y633">
            <v>38.4</v>
          </cell>
          <cell r="Z633">
            <v>1</v>
          </cell>
          <cell r="AB633">
            <v>0</v>
          </cell>
        </row>
        <row r="634">
          <cell r="H634">
            <v>16</v>
          </cell>
          <cell r="I634">
            <v>4.8</v>
          </cell>
          <cell r="P634">
            <v>0</v>
          </cell>
          <cell r="R634">
            <v>1</v>
          </cell>
          <cell r="X634">
            <v>16</v>
          </cell>
          <cell r="Y634">
            <v>76.8</v>
          </cell>
          <cell r="Z634">
            <v>1</v>
          </cell>
          <cell r="AB634">
            <v>0</v>
          </cell>
        </row>
        <row r="635">
          <cell r="H635">
            <v>1</v>
          </cell>
          <cell r="I635">
            <v>32.299999999999997</v>
          </cell>
          <cell r="P635">
            <v>0</v>
          </cell>
          <cell r="R635">
            <v>1</v>
          </cell>
          <cell r="X635">
            <v>1</v>
          </cell>
          <cell r="Y635">
            <v>32.299999999999997</v>
          </cell>
          <cell r="Z635">
            <v>1</v>
          </cell>
          <cell r="AB635">
            <v>0</v>
          </cell>
        </row>
        <row r="636">
          <cell r="H636">
            <v>2</v>
          </cell>
          <cell r="I636">
            <v>6.22</v>
          </cell>
          <cell r="P636">
            <v>0</v>
          </cell>
          <cell r="R636">
            <v>1</v>
          </cell>
          <cell r="X636">
            <v>2</v>
          </cell>
          <cell r="Y636">
            <v>12.44</v>
          </cell>
          <cell r="Z636">
            <v>1</v>
          </cell>
          <cell r="AB636">
            <v>0</v>
          </cell>
        </row>
        <row r="637">
          <cell r="H637">
            <v>2</v>
          </cell>
          <cell r="I637">
            <v>19.149999999999999</v>
          </cell>
          <cell r="P637">
            <v>0</v>
          </cell>
          <cell r="R637">
            <v>1</v>
          </cell>
          <cell r="X637">
            <v>2</v>
          </cell>
          <cell r="Y637">
            <v>38.299999999999997</v>
          </cell>
          <cell r="Z637">
            <v>1</v>
          </cell>
          <cell r="AB637">
            <v>0</v>
          </cell>
        </row>
        <row r="638">
          <cell r="H638">
            <v>1</v>
          </cell>
          <cell r="I638">
            <v>26.56</v>
          </cell>
          <cell r="P638">
            <v>0</v>
          </cell>
          <cell r="R638">
            <v>1</v>
          </cell>
          <cell r="X638">
            <v>1</v>
          </cell>
          <cell r="Y638">
            <v>26.56</v>
          </cell>
          <cell r="Z638">
            <v>1</v>
          </cell>
          <cell r="AB638">
            <v>0</v>
          </cell>
        </row>
        <row r="639">
          <cell r="AB639">
            <v>0</v>
          </cell>
        </row>
        <row r="640">
          <cell r="H640">
            <v>1</v>
          </cell>
          <cell r="I640">
            <v>2550.4699999999998</v>
          </cell>
          <cell r="P640">
            <v>0</v>
          </cell>
          <cell r="R640">
            <v>1</v>
          </cell>
          <cell r="X640">
            <v>1</v>
          </cell>
          <cell r="Y640">
            <v>2550.4699999999998</v>
          </cell>
          <cell r="Z640">
            <v>1</v>
          </cell>
          <cell r="AB640">
            <v>0</v>
          </cell>
        </row>
        <row r="641">
          <cell r="AB641">
            <v>0</v>
          </cell>
        </row>
        <row r="642">
          <cell r="H642">
            <v>3</v>
          </cell>
          <cell r="I642">
            <v>16.100000000000001</v>
          </cell>
          <cell r="P642">
            <v>0</v>
          </cell>
          <cell r="R642">
            <v>1</v>
          </cell>
          <cell r="X642">
            <v>3</v>
          </cell>
          <cell r="Y642">
            <v>48.3</v>
          </cell>
          <cell r="Z642">
            <v>1</v>
          </cell>
          <cell r="AB642">
            <v>0</v>
          </cell>
        </row>
        <row r="643">
          <cell r="H643">
            <v>3</v>
          </cell>
          <cell r="I643">
            <v>16.100000000000001</v>
          </cell>
          <cell r="P643">
            <v>0</v>
          </cell>
          <cell r="R643">
            <v>1</v>
          </cell>
          <cell r="X643">
            <v>3</v>
          </cell>
          <cell r="Y643">
            <v>48.3</v>
          </cell>
          <cell r="Z643">
            <v>1</v>
          </cell>
          <cell r="AB643">
            <v>0</v>
          </cell>
        </row>
        <row r="644">
          <cell r="H644">
            <v>2</v>
          </cell>
          <cell r="I644">
            <v>16.100000000000001</v>
          </cell>
          <cell r="P644">
            <v>0</v>
          </cell>
          <cell r="R644">
            <v>1</v>
          </cell>
          <cell r="X644">
            <v>2</v>
          </cell>
          <cell r="Y644">
            <v>32.200000000000003</v>
          </cell>
          <cell r="Z644">
            <v>1</v>
          </cell>
          <cell r="AB644">
            <v>0</v>
          </cell>
        </row>
        <row r="645">
          <cell r="H645">
            <v>3</v>
          </cell>
          <cell r="I645">
            <v>0.25</v>
          </cell>
          <cell r="P645">
            <v>0</v>
          </cell>
          <cell r="R645">
            <v>1</v>
          </cell>
          <cell r="X645">
            <v>3</v>
          </cell>
          <cell r="Y645">
            <v>0.75</v>
          </cell>
          <cell r="Z645">
            <v>1</v>
          </cell>
          <cell r="AB645">
            <v>0</v>
          </cell>
        </row>
        <row r="646">
          <cell r="AB646">
            <v>0</v>
          </cell>
        </row>
        <row r="647">
          <cell r="U647">
            <v>0</v>
          </cell>
          <cell r="W647">
            <v>0</v>
          </cell>
          <cell r="Y647">
            <v>1523.6999999999996</v>
          </cell>
          <cell r="Z647">
            <v>1</v>
          </cell>
          <cell r="AB647">
            <v>0</v>
          </cell>
        </row>
        <row r="648">
          <cell r="AB648">
            <v>0</v>
          </cell>
        </row>
        <row r="649">
          <cell r="AB649">
            <v>0</v>
          </cell>
        </row>
        <row r="650">
          <cell r="H650">
            <v>18</v>
          </cell>
          <cell r="I650">
            <v>28.67</v>
          </cell>
          <cell r="P650">
            <v>0</v>
          </cell>
          <cell r="R650">
            <v>1</v>
          </cell>
          <cell r="X650">
            <v>18</v>
          </cell>
          <cell r="Y650">
            <v>516.05999999999995</v>
          </cell>
          <cell r="Z650">
            <v>1</v>
          </cell>
          <cell r="AB650">
            <v>0</v>
          </cell>
        </row>
        <row r="651">
          <cell r="H651">
            <v>18</v>
          </cell>
          <cell r="I651">
            <v>25.07</v>
          </cell>
          <cell r="P651">
            <v>0</v>
          </cell>
          <cell r="R651">
            <v>1</v>
          </cell>
          <cell r="X651">
            <v>18</v>
          </cell>
          <cell r="Y651">
            <v>451.26</v>
          </cell>
          <cell r="Z651">
            <v>1</v>
          </cell>
          <cell r="AB651">
            <v>0</v>
          </cell>
        </row>
        <row r="652">
          <cell r="AB652">
            <v>0</v>
          </cell>
        </row>
        <row r="653">
          <cell r="H653">
            <v>2</v>
          </cell>
          <cell r="I653">
            <v>6.6</v>
          </cell>
          <cell r="P653">
            <v>0</v>
          </cell>
          <cell r="R653">
            <v>1</v>
          </cell>
          <cell r="X653">
            <v>2</v>
          </cell>
          <cell r="Y653">
            <v>13.2</v>
          </cell>
          <cell r="Z653">
            <v>1</v>
          </cell>
          <cell r="AB653">
            <v>0</v>
          </cell>
        </row>
        <row r="654">
          <cell r="AB654">
            <v>0</v>
          </cell>
        </row>
        <row r="655">
          <cell r="H655">
            <v>3</v>
          </cell>
          <cell r="I655">
            <v>11.77</v>
          </cell>
          <cell r="P655">
            <v>0</v>
          </cell>
          <cell r="R655">
            <v>1</v>
          </cell>
          <cell r="X655">
            <v>3</v>
          </cell>
          <cell r="Y655">
            <v>35.31</v>
          </cell>
          <cell r="Z655">
            <v>1</v>
          </cell>
          <cell r="AB655">
            <v>0</v>
          </cell>
        </row>
        <row r="656">
          <cell r="H656">
            <v>3</v>
          </cell>
          <cell r="I656">
            <v>14.54</v>
          </cell>
          <cell r="P656">
            <v>0</v>
          </cell>
          <cell r="R656">
            <v>1</v>
          </cell>
          <cell r="X656">
            <v>3</v>
          </cell>
          <cell r="Y656">
            <v>43.62</v>
          </cell>
          <cell r="Z656">
            <v>1</v>
          </cell>
          <cell r="AB656">
            <v>0</v>
          </cell>
        </row>
        <row r="657">
          <cell r="AB657">
            <v>0</v>
          </cell>
        </row>
        <row r="658">
          <cell r="H658">
            <v>8</v>
          </cell>
          <cell r="I658">
            <v>8.4700000000000006</v>
          </cell>
          <cell r="P658">
            <v>0</v>
          </cell>
          <cell r="R658">
            <v>0</v>
          </cell>
          <cell r="X658">
            <v>8</v>
          </cell>
          <cell r="Y658">
            <v>67.760000000000005</v>
          </cell>
          <cell r="Z658">
            <v>1</v>
          </cell>
          <cell r="AB658">
            <v>0</v>
          </cell>
        </row>
        <row r="659">
          <cell r="H659">
            <v>2</v>
          </cell>
          <cell r="I659">
            <v>7.05</v>
          </cell>
          <cell r="P659">
            <v>0</v>
          </cell>
          <cell r="R659">
            <v>0</v>
          </cell>
          <cell r="X659">
            <v>2</v>
          </cell>
          <cell r="Y659">
            <v>14.1</v>
          </cell>
          <cell r="Z659">
            <v>1</v>
          </cell>
          <cell r="AB659">
            <v>0</v>
          </cell>
        </row>
        <row r="660">
          <cell r="AB660">
            <v>0</v>
          </cell>
        </row>
        <row r="661">
          <cell r="H661">
            <v>2</v>
          </cell>
          <cell r="I661">
            <v>9.5</v>
          </cell>
          <cell r="P661">
            <v>0</v>
          </cell>
          <cell r="R661">
            <v>0</v>
          </cell>
          <cell r="X661">
            <v>2</v>
          </cell>
          <cell r="Y661">
            <v>19</v>
          </cell>
          <cell r="Z661">
            <v>1</v>
          </cell>
          <cell r="AB661">
            <v>0</v>
          </cell>
        </row>
        <row r="662">
          <cell r="AB662">
            <v>0</v>
          </cell>
        </row>
        <row r="663">
          <cell r="H663">
            <v>3</v>
          </cell>
          <cell r="I663">
            <v>26.3</v>
          </cell>
          <cell r="P663">
            <v>0</v>
          </cell>
          <cell r="R663">
            <v>0</v>
          </cell>
          <cell r="X663">
            <v>3</v>
          </cell>
          <cell r="Y663">
            <v>78.900000000000006</v>
          </cell>
          <cell r="Z663">
            <v>1</v>
          </cell>
          <cell r="AB663">
            <v>0</v>
          </cell>
        </row>
        <row r="664">
          <cell r="AB664">
            <v>0</v>
          </cell>
        </row>
        <row r="665">
          <cell r="H665">
            <v>3</v>
          </cell>
          <cell r="I665">
            <v>12.85</v>
          </cell>
          <cell r="P665">
            <v>0</v>
          </cell>
          <cell r="R665">
            <v>1</v>
          </cell>
          <cell r="X665">
            <v>3</v>
          </cell>
          <cell r="Y665">
            <v>38.549999999999997</v>
          </cell>
          <cell r="Z665">
            <v>1</v>
          </cell>
          <cell r="AB665">
            <v>0</v>
          </cell>
        </row>
        <row r="666">
          <cell r="H666">
            <v>5</v>
          </cell>
          <cell r="I666">
            <v>11.77</v>
          </cell>
          <cell r="P666">
            <v>0</v>
          </cell>
          <cell r="R666">
            <v>1</v>
          </cell>
          <cell r="X666">
            <v>5</v>
          </cell>
          <cell r="Y666">
            <v>58.85</v>
          </cell>
          <cell r="Z666">
            <v>1</v>
          </cell>
          <cell r="AB666">
            <v>0</v>
          </cell>
        </row>
        <row r="667">
          <cell r="AB667">
            <v>0</v>
          </cell>
        </row>
        <row r="668">
          <cell r="H668">
            <v>4</v>
          </cell>
          <cell r="I668">
            <v>44.87</v>
          </cell>
          <cell r="P668">
            <v>0</v>
          </cell>
          <cell r="R668">
            <v>0</v>
          </cell>
          <cell r="X668">
            <v>4</v>
          </cell>
          <cell r="Y668">
            <v>179.48</v>
          </cell>
          <cell r="Z668">
            <v>1</v>
          </cell>
          <cell r="AB668">
            <v>0</v>
          </cell>
        </row>
        <row r="669">
          <cell r="AB669">
            <v>0</v>
          </cell>
        </row>
        <row r="670">
          <cell r="H670">
            <v>1</v>
          </cell>
          <cell r="I670">
            <v>3.33</v>
          </cell>
          <cell r="P670">
            <v>0</v>
          </cell>
          <cell r="R670">
            <v>0</v>
          </cell>
          <cell r="X670">
            <v>1</v>
          </cell>
          <cell r="Y670">
            <v>3.33</v>
          </cell>
          <cell r="Z670">
            <v>1</v>
          </cell>
          <cell r="AB670">
            <v>0</v>
          </cell>
        </row>
        <row r="671">
          <cell r="H671">
            <v>2</v>
          </cell>
          <cell r="I671">
            <v>2.14</v>
          </cell>
          <cell r="P671">
            <v>0</v>
          </cell>
          <cell r="R671">
            <v>0</v>
          </cell>
          <cell r="X671">
            <v>2</v>
          </cell>
          <cell r="Y671">
            <v>4.28</v>
          </cell>
          <cell r="Z671">
            <v>1</v>
          </cell>
          <cell r="AB671">
            <v>0</v>
          </cell>
        </row>
        <row r="672">
          <cell r="AB672">
            <v>0</v>
          </cell>
        </row>
        <row r="673">
          <cell r="U673">
            <v>0</v>
          </cell>
          <cell r="W673">
            <v>0</v>
          </cell>
          <cell r="Y673">
            <v>607.24000000000012</v>
          </cell>
          <cell r="Z673">
            <v>1</v>
          </cell>
          <cell r="AB673">
            <v>0</v>
          </cell>
        </row>
        <row r="674">
          <cell r="AB674">
            <v>0</v>
          </cell>
        </row>
        <row r="675">
          <cell r="H675">
            <v>2</v>
          </cell>
          <cell r="I675">
            <v>22.6</v>
          </cell>
          <cell r="P675">
            <v>0</v>
          </cell>
          <cell r="R675">
            <v>0</v>
          </cell>
          <cell r="X675">
            <v>2</v>
          </cell>
          <cell r="Y675">
            <v>45.2</v>
          </cell>
          <cell r="Z675">
            <v>1</v>
          </cell>
          <cell r="AB675">
            <v>0</v>
          </cell>
        </row>
        <row r="676">
          <cell r="AB676">
            <v>0</v>
          </cell>
        </row>
        <row r="677">
          <cell r="H677">
            <v>1</v>
          </cell>
          <cell r="I677">
            <v>97.1</v>
          </cell>
          <cell r="P677">
            <v>0</v>
          </cell>
          <cell r="R677">
            <v>0</v>
          </cell>
          <cell r="X677">
            <v>1</v>
          </cell>
          <cell r="Y677">
            <v>97.1</v>
          </cell>
          <cell r="Z677">
            <v>1</v>
          </cell>
          <cell r="AB677">
            <v>0</v>
          </cell>
        </row>
        <row r="678">
          <cell r="H678">
            <v>2</v>
          </cell>
          <cell r="I678">
            <v>97.1</v>
          </cell>
          <cell r="P678">
            <v>0</v>
          </cell>
          <cell r="R678">
            <v>0</v>
          </cell>
          <cell r="X678">
            <v>2</v>
          </cell>
          <cell r="Y678">
            <v>194.2</v>
          </cell>
          <cell r="Z678">
            <v>1</v>
          </cell>
          <cell r="AB678">
            <v>0</v>
          </cell>
        </row>
        <row r="679">
          <cell r="AB679">
            <v>0</v>
          </cell>
        </row>
        <row r="680">
          <cell r="H680">
            <v>2</v>
          </cell>
          <cell r="I680">
            <v>97.1</v>
          </cell>
          <cell r="P680">
            <v>0</v>
          </cell>
          <cell r="R680">
            <v>0</v>
          </cell>
          <cell r="X680">
            <v>2</v>
          </cell>
          <cell r="Y680">
            <v>194.2</v>
          </cell>
          <cell r="Z680">
            <v>1</v>
          </cell>
          <cell r="AB680">
            <v>0</v>
          </cell>
        </row>
        <row r="681">
          <cell r="AB681">
            <v>0</v>
          </cell>
        </row>
        <row r="682">
          <cell r="H682">
            <v>1</v>
          </cell>
          <cell r="I682">
            <v>57.34</v>
          </cell>
          <cell r="P682">
            <v>0</v>
          </cell>
          <cell r="R682">
            <v>0</v>
          </cell>
          <cell r="X682">
            <v>1</v>
          </cell>
          <cell r="Y682">
            <v>57.34</v>
          </cell>
          <cell r="Z682">
            <v>1</v>
          </cell>
          <cell r="AB682">
            <v>0</v>
          </cell>
        </row>
        <row r="683">
          <cell r="AB683">
            <v>0</v>
          </cell>
        </row>
        <row r="684">
          <cell r="H684">
            <v>6</v>
          </cell>
          <cell r="I684">
            <v>3.2</v>
          </cell>
          <cell r="P684">
            <v>0</v>
          </cell>
          <cell r="R684">
            <v>0</v>
          </cell>
          <cell r="X684">
            <v>6</v>
          </cell>
          <cell r="Y684">
            <v>19.2</v>
          </cell>
          <cell r="Z684">
            <v>1</v>
          </cell>
          <cell r="AB684">
            <v>0</v>
          </cell>
        </row>
        <row r="685">
          <cell r="AB685">
            <v>0</v>
          </cell>
        </row>
        <row r="686">
          <cell r="U686">
            <v>0</v>
          </cell>
          <cell r="W686">
            <v>0</v>
          </cell>
          <cell r="Y686">
            <v>9537.6299999999956</v>
          </cell>
          <cell r="Z686">
            <v>1</v>
          </cell>
          <cell r="AB686">
            <v>0</v>
          </cell>
        </row>
        <row r="687">
          <cell r="U687">
            <v>0</v>
          </cell>
          <cell r="W687">
            <v>0</v>
          </cell>
          <cell r="Y687">
            <v>9537.6299999999956</v>
          </cell>
          <cell r="Z687">
            <v>1</v>
          </cell>
          <cell r="AB687">
            <v>0</v>
          </cell>
        </row>
        <row r="688">
          <cell r="H688">
            <v>8</v>
          </cell>
          <cell r="I688">
            <v>175.36</v>
          </cell>
          <cell r="P688">
            <v>0</v>
          </cell>
          <cell r="R688">
            <v>0</v>
          </cell>
          <cell r="X688">
            <v>8</v>
          </cell>
          <cell r="Y688">
            <v>1402.88</v>
          </cell>
          <cell r="Z688">
            <v>1</v>
          </cell>
          <cell r="AB688">
            <v>0</v>
          </cell>
        </row>
        <row r="689">
          <cell r="H689">
            <v>2</v>
          </cell>
          <cell r="I689">
            <v>115.49</v>
          </cell>
          <cell r="P689">
            <v>0</v>
          </cell>
          <cell r="R689">
            <v>0</v>
          </cell>
          <cell r="X689">
            <v>2</v>
          </cell>
          <cell r="Y689">
            <v>230.98</v>
          </cell>
          <cell r="Z689">
            <v>1</v>
          </cell>
          <cell r="AB689">
            <v>0</v>
          </cell>
        </row>
        <row r="690">
          <cell r="H690">
            <v>5</v>
          </cell>
          <cell r="I690">
            <v>155.31</v>
          </cell>
          <cell r="P690">
            <v>0</v>
          </cell>
          <cell r="R690">
            <v>0</v>
          </cell>
          <cell r="X690">
            <v>5</v>
          </cell>
          <cell r="Y690">
            <v>776.55</v>
          </cell>
          <cell r="Z690">
            <v>1</v>
          </cell>
          <cell r="AB690">
            <v>0</v>
          </cell>
        </row>
        <row r="691">
          <cell r="H691">
            <v>38</v>
          </cell>
          <cell r="I691">
            <v>155.31</v>
          </cell>
          <cell r="P691">
            <v>0</v>
          </cell>
          <cell r="R691">
            <v>0</v>
          </cell>
          <cell r="X691">
            <v>38</v>
          </cell>
          <cell r="Y691">
            <v>5901.78</v>
          </cell>
          <cell r="Z691">
            <v>1</v>
          </cell>
          <cell r="AB691">
            <v>0</v>
          </cell>
        </row>
        <row r="692">
          <cell r="H692">
            <v>2</v>
          </cell>
          <cell r="I692">
            <v>269.82</v>
          </cell>
          <cell r="P692">
            <v>0</v>
          </cell>
          <cell r="R692">
            <v>0</v>
          </cell>
          <cell r="X692">
            <v>2</v>
          </cell>
          <cell r="Y692">
            <v>539.64</v>
          </cell>
          <cell r="Z692">
            <v>1</v>
          </cell>
          <cell r="AB692">
            <v>0</v>
          </cell>
        </row>
        <row r="693">
          <cell r="H693">
            <v>9</v>
          </cell>
          <cell r="I693">
            <v>19.05</v>
          </cell>
          <cell r="P693">
            <v>0</v>
          </cell>
          <cell r="R693">
            <v>0</v>
          </cell>
          <cell r="X693">
            <v>9</v>
          </cell>
          <cell r="Y693">
            <v>171.45</v>
          </cell>
          <cell r="Z693">
            <v>1</v>
          </cell>
          <cell r="AB693">
            <v>0</v>
          </cell>
        </row>
        <row r="694">
          <cell r="H694">
            <v>8</v>
          </cell>
          <cell r="I694">
            <v>19.05</v>
          </cell>
          <cell r="P694">
            <v>0</v>
          </cell>
          <cell r="R694">
            <v>0</v>
          </cell>
          <cell r="X694">
            <v>8</v>
          </cell>
          <cell r="Y694">
            <v>152.4</v>
          </cell>
          <cell r="Z694">
            <v>1</v>
          </cell>
          <cell r="AB694">
            <v>0</v>
          </cell>
        </row>
        <row r="695">
          <cell r="H695">
            <v>8</v>
          </cell>
          <cell r="I695">
            <v>19.05</v>
          </cell>
          <cell r="P695">
            <v>0</v>
          </cell>
          <cell r="R695">
            <v>0</v>
          </cell>
          <cell r="X695">
            <v>8</v>
          </cell>
          <cell r="Y695">
            <v>152.4</v>
          </cell>
          <cell r="Z695">
            <v>1</v>
          </cell>
          <cell r="AB695">
            <v>0</v>
          </cell>
        </row>
        <row r="696">
          <cell r="H696">
            <v>1</v>
          </cell>
          <cell r="I696">
            <v>19.05</v>
          </cell>
          <cell r="P696">
            <v>0</v>
          </cell>
          <cell r="R696">
            <v>0</v>
          </cell>
          <cell r="X696">
            <v>1</v>
          </cell>
          <cell r="Y696">
            <v>19.05</v>
          </cell>
          <cell r="Z696">
            <v>1</v>
          </cell>
          <cell r="AB696">
            <v>0</v>
          </cell>
        </row>
        <row r="697">
          <cell r="H697">
            <v>1</v>
          </cell>
          <cell r="I697">
            <v>19.05</v>
          </cell>
          <cell r="P697">
            <v>0</v>
          </cell>
          <cell r="R697">
            <v>0</v>
          </cell>
          <cell r="X697">
            <v>1</v>
          </cell>
          <cell r="Y697">
            <v>19.05</v>
          </cell>
          <cell r="Z697">
            <v>1</v>
          </cell>
          <cell r="AB697">
            <v>0</v>
          </cell>
        </row>
        <row r="698">
          <cell r="H698">
            <v>1</v>
          </cell>
          <cell r="I698">
            <v>19.05</v>
          </cell>
          <cell r="P698">
            <v>0</v>
          </cell>
          <cell r="R698">
            <v>0</v>
          </cell>
          <cell r="X698">
            <v>1</v>
          </cell>
          <cell r="Y698">
            <v>19.05</v>
          </cell>
          <cell r="Z698">
            <v>1</v>
          </cell>
          <cell r="AB698">
            <v>0</v>
          </cell>
        </row>
        <row r="699">
          <cell r="H699">
            <v>8</v>
          </cell>
          <cell r="I699">
            <v>19.05</v>
          </cell>
          <cell r="P699">
            <v>0</v>
          </cell>
          <cell r="R699">
            <v>0</v>
          </cell>
          <cell r="X699">
            <v>8</v>
          </cell>
          <cell r="Y699">
            <v>152.4</v>
          </cell>
          <cell r="Z699">
            <v>1</v>
          </cell>
          <cell r="AB699">
            <v>0</v>
          </cell>
        </row>
        <row r="700">
          <cell r="AB700">
            <v>0</v>
          </cell>
        </row>
        <row r="701">
          <cell r="U701">
            <v>0</v>
          </cell>
          <cell r="W701">
            <v>0</v>
          </cell>
          <cell r="Y701">
            <v>1611.85</v>
          </cell>
          <cell r="Z701">
            <v>1</v>
          </cell>
          <cell r="AB701">
            <v>0</v>
          </cell>
        </row>
        <row r="702">
          <cell r="H702">
            <v>1211.92</v>
          </cell>
          <cell r="I702">
            <v>1.33</v>
          </cell>
          <cell r="P702">
            <v>0</v>
          </cell>
          <cell r="R702">
            <v>0</v>
          </cell>
          <cell r="X702">
            <v>1211.92</v>
          </cell>
          <cell r="Y702">
            <v>1611.85</v>
          </cell>
          <cell r="Z702">
            <v>1</v>
          </cell>
          <cell r="AB702">
            <v>0</v>
          </cell>
        </row>
        <row r="703">
          <cell r="AB703">
            <v>0</v>
          </cell>
        </row>
        <row r="704">
          <cell r="U704">
            <v>0</v>
          </cell>
          <cell r="W704">
            <v>12594.22</v>
          </cell>
          <cell r="Y704">
            <v>40716.410000000003</v>
          </cell>
          <cell r="Z704">
            <v>1.4478392330042575</v>
          </cell>
          <cell r="AB704">
            <v>0</v>
          </cell>
        </row>
        <row r="705">
          <cell r="U705">
            <v>0</v>
          </cell>
          <cell r="W705">
            <v>0</v>
          </cell>
          <cell r="Y705">
            <v>21281.48</v>
          </cell>
          <cell r="Z705">
            <v>1</v>
          </cell>
          <cell r="AB705">
            <v>0</v>
          </cell>
        </row>
        <row r="706">
          <cell r="H706">
            <v>484</v>
          </cell>
          <cell r="I706">
            <v>43.97</v>
          </cell>
          <cell r="P706">
            <v>0</v>
          </cell>
          <cell r="R706">
            <v>1</v>
          </cell>
          <cell r="X706">
            <v>484</v>
          </cell>
          <cell r="Y706">
            <v>21281.48</v>
          </cell>
          <cell r="Z706">
            <v>1</v>
          </cell>
          <cell r="AB706">
            <v>0</v>
          </cell>
        </row>
        <row r="707">
          <cell r="U707">
            <v>0</v>
          </cell>
          <cell r="W707">
            <v>0</v>
          </cell>
          <cell r="Y707">
            <v>4672.7100000000009</v>
          </cell>
          <cell r="Z707">
            <v>1</v>
          </cell>
          <cell r="AB707">
            <v>0</v>
          </cell>
        </row>
        <row r="708">
          <cell r="H708">
            <v>4</v>
          </cell>
          <cell r="I708">
            <v>16.440000000000001</v>
          </cell>
          <cell r="P708">
            <v>0.34750000000000014</v>
          </cell>
          <cell r="R708">
            <v>0.34750000000000014</v>
          </cell>
          <cell r="X708">
            <v>4</v>
          </cell>
          <cell r="Y708">
            <v>65.760000000000005</v>
          </cell>
          <cell r="Z708">
            <v>1</v>
          </cell>
          <cell r="AB708">
            <v>0</v>
          </cell>
        </row>
        <row r="709">
          <cell r="H709">
            <v>30</v>
          </cell>
          <cell r="I709">
            <v>55.1</v>
          </cell>
          <cell r="P709">
            <v>0.19266666666666576</v>
          </cell>
          <cell r="R709">
            <v>0.19266666666666576</v>
          </cell>
          <cell r="X709">
            <v>30</v>
          </cell>
          <cell r="Y709">
            <v>1653</v>
          </cell>
          <cell r="Z709">
            <v>1</v>
          </cell>
          <cell r="AB709">
            <v>0</v>
          </cell>
        </row>
        <row r="710">
          <cell r="H710">
            <v>0.5</v>
          </cell>
          <cell r="I710">
            <v>437.24</v>
          </cell>
          <cell r="P710">
            <v>0.37999999999999901</v>
          </cell>
          <cell r="R710">
            <v>0.37999999999999901</v>
          </cell>
          <cell r="X710">
            <v>0.5</v>
          </cell>
          <cell r="Y710">
            <v>218.62</v>
          </cell>
          <cell r="Z710">
            <v>1</v>
          </cell>
          <cell r="AB710">
            <v>0</v>
          </cell>
        </row>
        <row r="711">
          <cell r="H711">
            <v>3</v>
          </cell>
          <cell r="I711">
            <v>377.41</v>
          </cell>
          <cell r="P711">
            <v>0.2600000000000004</v>
          </cell>
          <cell r="R711">
            <v>0.2600000000000004</v>
          </cell>
          <cell r="X711">
            <v>3</v>
          </cell>
          <cell r="Y711">
            <v>1132.23</v>
          </cell>
          <cell r="Z711">
            <v>1</v>
          </cell>
          <cell r="AB711">
            <v>0</v>
          </cell>
        </row>
        <row r="712">
          <cell r="H712">
            <v>200</v>
          </cell>
          <cell r="I712">
            <v>7.42</v>
          </cell>
          <cell r="P712">
            <v>0.26335000000000053</v>
          </cell>
          <cell r="R712">
            <v>0.26335000000000053</v>
          </cell>
          <cell r="X712">
            <v>200</v>
          </cell>
          <cell r="Y712">
            <v>1484</v>
          </cell>
          <cell r="Z712">
            <v>1</v>
          </cell>
          <cell r="AB712">
            <v>0</v>
          </cell>
        </row>
        <row r="713">
          <cell r="H713">
            <v>15</v>
          </cell>
          <cell r="I713">
            <v>7.94</v>
          </cell>
          <cell r="P713">
            <v>1</v>
          </cell>
          <cell r="R713">
            <v>1</v>
          </cell>
          <cell r="X713">
            <v>15</v>
          </cell>
          <cell r="Y713">
            <v>119.1</v>
          </cell>
          <cell r="Z713">
            <v>1</v>
          </cell>
          <cell r="AB713">
            <v>0</v>
          </cell>
        </row>
        <row r="714">
          <cell r="W714">
            <v>12594.22</v>
          </cell>
          <cell r="Y714">
            <v>14762.22</v>
          </cell>
          <cell r="Z714">
            <v>6.8091420664206641</v>
          </cell>
          <cell r="AB714">
            <v>0</v>
          </cell>
        </row>
        <row r="715">
          <cell r="H715">
            <v>800</v>
          </cell>
          <cell r="I715">
            <v>2.71</v>
          </cell>
          <cell r="P715">
            <v>0</v>
          </cell>
          <cell r="R715">
            <v>0.99491249999999998</v>
          </cell>
          <cell r="V715">
            <v>4647.3149999999996</v>
          </cell>
          <cell r="W715">
            <v>12594.22</v>
          </cell>
          <cell r="X715">
            <v>5447.3149999999996</v>
          </cell>
          <cell r="Y715">
            <v>14762.22</v>
          </cell>
          <cell r="Z715">
            <v>6.8091420664206641</v>
          </cell>
          <cell r="AB715">
            <v>0</v>
          </cell>
        </row>
        <row r="716">
          <cell r="T716">
            <v>85048.18</v>
          </cell>
          <cell r="V716">
            <v>154806.21</v>
          </cell>
          <cell r="X716">
            <v>1149157.97</v>
          </cell>
          <cell r="Z716">
            <v>1.0646266166388734</v>
          </cell>
        </row>
        <row r="717">
          <cell r="Y717">
            <v>76542.880000000005</v>
          </cell>
          <cell r="Z717">
            <v>7.09124328330554E-2</v>
          </cell>
          <cell r="AB717">
            <v>0</v>
          </cell>
        </row>
        <row r="719">
          <cell r="I719">
            <v>10.8</v>
          </cell>
          <cell r="X719">
            <v>105.60000000000001</v>
          </cell>
          <cell r="Y719">
            <v>1140.48</v>
          </cell>
          <cell r="Z719">
            <v>1.0565869927737631E-3</v>
          </cell>
        </row>
        <row r="721">
          <cell r="I721">
            <v>67.239999999999995</v>
          </cell>
          <cell r="X721">
            <v>141.6</v>
          </cell>
          <cell r="Y721">
            <v>9521.18</v>
          </cell>
          <cell r="Z721">
            <v>8.8208078562164172E-3</v>
          </cell>
        </row>
        <row r="723">
          <cell r="I723">
            <v>13.01</v>
          </cell>
          <cell r="X723">
            <v>271.70960000000031</v>
          </cell>
          <cell r="Y723">
            <v>3534.94</v>
          </cell>
          <cell r="Z723">
            <v>3.27491198814156E-3</v>
          </cell>
        </row>
        <row r="724">
          <cell r="I724">
            <v>41.12</v>
          </cell>
          <cell r="X724">
            <v>1250.7175</v>
          </cell>
          <cell r="Y724">
            <v>51429.5</v>
          </cell>
          <cell r="Z724">
            <v>4.7646377617194736E-2</v>
          </cell>
        </row>
        <row r="726">
          <cell r="I726">
            <v>49.83</v>
          </cell>
          <cell r="X726">
            <v>21.5</v>
          </cell>
          <cell r="Y726">
            <v>1071.3399999999999</v>
          </cell>
          <cell r="Z726">
            <v>9.9253288864183803E-4</v>
          </cell>
        </row>
        <row r="727">
          <cell r="I727">
            <v>91.41</v>
          </cell>
          <cell r="X727">
            <v>86</v>
          </cell>
          <cell r="Y727">
            <v>7861.26</v>
          </cell>
          <cell r="Z727">
            <v>7.2829905503057259E-3</v>
          </cell>
        </row>
        <row r="729">
          <cell r="I729">
            <v>128.80000000000001</v>
          </cell>
          <cell r="X729">
            <v>16</v>
          </cell>
          <cell r="Y729">
            <v>2060.8000000000002</v>
          </cell>
          <cell r="Z729">
            <v>1.9092088197146565E-3</v>
          </cell>
        </row>
        <row r="730">
          <cell r="T730">
            <v>85048.18</v>
          </cell>
          <cell r="V730">
            <v>154806.21</v>
          </cell>
          <cell r="X730">
            <v>146300.91</v>
          </cell>
          <cell r="Z730">
            <v>0.13553910505836575</v>
          </cell>
        </row>
        <row r="732">
          <cell r="H732" t="str">
            <v>Orçamento inicial</v>
          </cell>
          <cell r="K732" t="str">
            <v>Aditivos aprovados</v>
          </cell>
          <cell r="P732" t="str">
            <v>Observações</v>
          </cell>
        </row>
        <row r="733">
          <cell r="H733">
            <v>1079400</v>
          </cell>
          <cell r="L733">
            <v>0</v>
          </cell>
          <cell r="P733" t="str">
            <v>1) Os itens inseridos em Replanilhamento Nº02 foram adequados ao BDI=25,5% e retirados da tabela desonerada.</v>
          </cell>
        </row>
        <row r="734">
          <cell r="P734" t="str">
            <v>2) Foi aplicado desconto de 0,10% nos itens novos, conforme resumo do Aditivo.</v>
          </cell>
        </row>
        <row r="735">
          <cell r="I735" t="str">
            <v xml:space="preserve">Total </v>
          </cell>
        </row>
        <row r="736">
          <cell r="K736">
            <v>1079400</v>
          </cell>
        </row>
        <row r="737">
          <cell r="K737">
            <v>154806.21</v>
          </cell>
        </row>
        <row r="738">
          <cell r="K738">
            <v>85048.18</v>
          </cell>
        </row>
        <row r="739">
          <cell r="K739">
            <v>76542.880000000005</v>
          </cell>
        </row>
        <row r="740">
          <cell r="K740">
            <v>1225700.9099999999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</sheetNames>
    <sheetDataSet>
      <sheetData sheetId="0"/>
      <sheetData sheetId="1">
        <row r="2">
          <cell r="M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51"/>
  <sheetViews>
    <sheetView view="pageBreakPreview" zoomScaleSheetLayoutView="100" workbookViewId="0">
      <selection activeCell="B38" sqref="B38"/>
    </sheetView>
  </sheetViews>
  <sheetFormatPr defaultRowHeight="12.75"/>
  <cols>
    <col min="1" max="1" width="54.85546875" style="151" customWidth="1"/>
    <col min="2" max="2" width="11.85546875" style="151" customWidth="1"/>
    <col min="3" max="3" width="11.140625" style="151" customWidth="1"/>
    <col min="4" max="4" width="4" style="151" customWidth="1"/>
    <col min="5" max="256" width="9.140625" style="120"/>
    <col min="257" max="257" width="54.85546875" style="120" customWidth="1"/>
    <col min="258" max="258" width="11.85546875" style="120" customWidth="1"/>
    <col min="259" max="259" width="11.140625" style="120" customWidth="1"/>
    <col min="260" max="260" width="4" style="120" customWidth="1"/>
    <col min="261" max="512" width="9.140625" style="120"/>
    <col min="513" max="513" width="54.85546875" style="120" customWidth="1"/>
    <col min="514" max="514" width="11.85546875" style="120" customWidth="1"/>
    <col min="515" max="515" width="11.140625" style="120" customWidth="1"/>
    <col min="516" max="516" width="4" style="120" customWidth="1"/>
    <col min="517" max="768" width="9.140625" style="120"/>
    <col min="769" max="769" width="54.85546875" style="120" customWidth="1"/>
    <col min="770" max="770" width="11.85546875" style="120" customWidth="1"/>
    <col min="771" max="771" width="11.140625" style="120" customWidth="1"/>
    <col min="772" max="772" width="4" style="120" customWidth="1"/>
    <col min="773" max="1024" width="9.140625" style="120"/>
    <col min="1025" max="1025" width="54.85546875" style="120" customWidth="1"/>
    <col min="1026" max="1026" width="11.85546875" style="120" customWidth="1"/>
    <col min="1027" max="1027" width="11.140625" style="120" customWidth="1"/>
    <col min="1028" max="1028" width="4" style="120" customWidth="1"/>
    <col min="1029" max="1280" width="9.140625" style="120"/>
    <col min="1281" max="1281" width="54.85546875" style="120" customWidth="1"/>
    <col min="1282" max="1282" width="11.85546875" style="120" customWidth="1"/>
    <col min="1283" max="1283" width="11.140625" style="120" customWidth="1"/>
    <col min="1284" max="1284" width="4" style="120" customWidth="1"/>
    <col min="1285" max="1536" width="9.140625" style="120"/>
    <col min="1537" max="1537" width="54.85546875" style="120" customWidth="1"/>
    <col min="1538" max="1538" width="11.85546875" style="120" customWidth="1"/>
    <col min="1539" max="1539" width="11.140625" style="120" customWidth="1"/>
    <col min="1540" max="1540" width="4" style="120" customWidth="1"/>
    <col min="1541" max="1792" width="9.140625" style="120"/>
    <col min="1793" max="1793" width="54.85546875" style="120" customWidth="1"/>
    <col min="1794" max="1794" width="11.85546875" style="120" customWidth="1"/>
    <col min="1795" max="1795" width="11.140625" style="120" customWidth="1"/>
    <col min="1796" max="1796" width="4" style="120" customWidth="1"/>
    <col min="1797" max="2048" width="9.140625" style="120"/>
    <col min="2049" max="2049" width="54.85546875" style="120" customWidth="1"/>
    <col min="2050" max="2050" width="11.85546875" style="120" customWidth="1"/>
    <col min="2051" max="2051" width="11.140625" style="120" customWidth="1"/>
    <col min="2052" max="2052" width="4" style="120" customWidth="1"/>
    <col min="2053" max="2304" width="9.140625" style="120"/>
    <col min="2305" max="2305" width="54.85546875" style="120" customWidth="1"/>
    <col min="2306" max="2306" width="11.85546875" style="120" customWidth="1"/>
    <col min="2307" max="2307" width="11.140625" style="120" customWidth="1"/>
    <col min="2308" max="2308" width="4" style="120" customWidth="1"/>
    <col min="2309" max="2560" width="9.140625" style="120"/>
    <col min="2561" max="2561" width="54.85546875" style="120" customWidth="1"/>
    <col min="2562" max="2562" width="11.85546875" style="120" customWidth="1"/>
    <col min="2563" max="2563" width="11.140625" style="120" customWidth="1"/>
    <col min="2564" max="2564" width="4" style="120" customWidth="1"/>
    <col min="2565" max="2816" width="9.140625" style="120"/>
    <col min="2817" max="2817" width="54.85546875" style="120" customWidth="1"/>
    <col min="2818" max="2818" width="11.85546875" style="120" customWidth="1"/>
    <col min="2819" max="2819" width="11.140625" style="120" customWidth="1"/>
    <col min="2820" max="2820" width="4" style="120" customWidth="1"/>
    <col min="2821" max="3072" width="9.140625" style="120"/>
    <col min="3073" max="3073" width="54.85546875" style="120" customWidth="1"/>
    <col min="3074" max="3074" width="11.85546875" style="120" customWidth="1"/>
    <col min="3075" max="3075" width="11.140625" style="120" customWidth="1"/>
    <col min="3076" max="3076" width="4" style="120" customWidth="1"/>
    <col min="3077" max="3328" width="9.140625" style="120"/>
    <col min="3329" max="3329" width="54.85546875" style="120" customWidth="1"/>
    <col min="3330" max="3330" width="11.85546875" style="120" customWidth="1"/>
    <col min="3331" max="3331" width="11.140625" style="120" customWidth="1"/>
    <col min="3332" max="3332" width="4" style="120" customWidth="1"/>
    <col min="3333" max="3584" width="9.140625" style="120"/>
    <col min="3585" max="3585" width="54.85546875" style="120" customWidth="1"/>
    <col min="3586" max="3586" width="11.85546875" style="120" customWidth="1"/>
    <col min="3587" max="3587" width="11.140625" style="120" customWidth="1"/>
    <col min="3588" max="3588" width="4" style="120" customWidth="1"/>
    <col min="3589" max="3840" width="9.140625" style="120"/>
    <col min="3841" max="3841" width="54.85546875" style="120" customWidth="1"/>
    <col min="3842" max="3842" width="11.85546875" style="120" customWidth="1"/>
    <col min="3843" max="3843" width="11.140625" style="120" customWidth="1"/>
    <col min="3844" max="3844" width="4" style="120" customWidth="1"/>
    <col min="3845" max="4096" width="9.140625" style="120"/>
    <col min="4097" max="4097" width="54.85546875" style="120" customWidth="1"/>
    <col min="4098" max="4098" width="11.85546875" style="120" customWidth="1"/>
    <col min="4099" max="4099" width="11.140625" style="120" customWidth="1"/>
    <col min="4100" max="4100" width="4" style="120" customWidth="1"/>
    <col min="4101" max="4352" width="9.140625" style="120"/>
    <col min="4353" max="4353" width="54.85546875" style="120" customWidth="1"/>
    <col min="4354" max="4354" width="11.85546875" style="120" customWidth="1"/>
    <col min="4355" max="4355" width="11.140625" style="120" customWidth="1"/>
    <col min="4356" max="4356" width="4" style="120" customWidth="1"/>
    <col min="4357" max="4608" width="9.140625" style="120"/>
    <col min="4609" max="4609" width="54.85546875" style="120" customWidth="1"/>
    <col min="4610" max="4610" width="11.85546875" style="120" customWidth="1"/>
    <col min="4611" max="4611" width="11.140625" style="120" customWidth="1"/>
    <col min="4612" max="4612" width="4" style="120" customWidth="1"/>
    <col min="4613" max="4864" width="9.140625" style="120"/>
    <col min="4865" max="4865" width="54.85546875" style="120" customWidth="1"/>
    <col min="4866" max="4866" width="11.85546875" style="120" customWidth="1"/>
    <col min="4867" max="4867" width="11.140625" style="120" customWidth="1"/>
    <col min="4868" max="4868" width="4" style="120" customWidth="1"/>
    <col min="4869" max="5120" width="9.140625" style="120"/>
    <col min="5121" max="5121" width="54.85546875" style="120" customWidth="1"/>
    <col min="5122" max="5122" width="11.85546875" style="120" customWidth="1"/>
    <col min="5123" max="5123" width="11.140625" style="120" customWidth="1"/>
    <col min="5124" max="5124" width="4" style="120" customWidth="1"/>
    <col min="5125" max="5376" width="9.140625" style="120"/>
    <col min="5377" max="5377" width="54.85546875" style="120" customWidth="1"/>
    <col min="5378" max="5378" width="11.85546875" style="120" customWidth="1"/>
    <col min="5379" max="5379" width="11.140625" style="120" customWidth="1"/>
    <col min="5380" max="5380" width="4" style="120" customWidth="1"/>
    <col min="5381" max="5632" width="9.140625" style="120"/>
    <col min="5633" max="5633" width="54.85546875" style="120" customWidth="1"/>
    <col min="5634" max="5634" width="11.85546875" style="120" customWidth="1"/>
    <col min="5635" max="5635" width="11.140625" style="120" customWidth="1"/>
    <col min="5636" max="5636" width="4" style="120" customWidth="1"/>
    <col min="5637" max="5888" width="9.140625" style="120"/>
    <col min="5889" max="5889" width="54.85546875" style="120" customWidth="1"/>
    <col min="5890" max="5890" width="11.85546875" style="120" customWidth="1"/>
    <col min="5891" max="5891" width="11.140625" style="120" customWidth="1"/>
    <col min="5892" max="5892" width="4" style="120" customWidth="1"/>
    <col min="5893" max="6144" width="9.140625" style="120"/>
    <col min="6145" max="6145" width="54.85546875" style="120" customWidth="1"/>
    <col min="6146" max="6146" width="11.85546875" style="120" customWidth="1"/>
    <col min="6147" max="6147" width="11.140625" style="120" customWidth="1"/>
    <col min="6148" max="6148" width="4" style="120" customWidth="1"/>
    <col min="6149" max="6400" width="9.140625" style="120"/>
    <col min="6401" max="6401" width="54.85546875" style="120" customWidth="1"/>
    <col min="6402" max="6402" width="11.85546875" style="120" customWidth="1"/>
    <col min="6403" max="6403" width="11.140625" style="120" customWidth="1"/>
    <col min="6404" max="6404" width="4" style="120" customWidth="1"/>
    <col min="6405" max="6656" width="9.140625" style="120"/>
    <col min="6657" max="6657" width="54.85546875" style="120" customWidth="1"/>
    <col min="6658" max="6658" width="11.85546875" style="120" customWidth="1"/>
    <col min="6659" max="6659" width="11.140625" style="120" customWidth="1"/>
    <col min="6660" max="6660" width="4" style="120" customWidth="1"/>
    <col min="6661" max="6912" width="9.140625" style="120"/>
    <col min="6913" max="6913" width="54.85546875" style="120" customWidth="1"/>
    <col min="6914" max="6914" width="11.85546875" style="120" customWidth="1"/>
    <col min="6915" max="6915" width="11.140625" style="120" customWidth="1"/>
    <col min="6916" max="6916" width="4" style="120" customWidth="1"/>
    <col min="6917" max="7168" width="9.140625" style="120"/>
    <col min="7169" max="7169" width="54.85546875" style="120" customWidth="1"/>
    <col min="7170" max="7170" width="11.85546875" style="120" customWidth="1"/>
    <col min="7171" max="7171" width="11.140625" style="120" customWidth="1"/>
    <col min="7172" max="7172" width="4" style="120" customWidth="1"/>
    <col min="7173" max="7424" width="9.140625" style="120"/>
    <col min="7425" max="7425" width="54.85546875" style="120" customWidth="1"/>
    <col min="7426" max="7426" width="11.85546875" style="120" customWidth="1"/>
    <col min="7427" max="7427" width="11.140625" style="120" customWidth="1"/>
    <col min="7428" max="7428" width="4" style="120" customWidth="1"/>
    <col min="7429" max="7680" width="9.140625" style="120"/>
    <col min="7681" max="7681" width="54.85546875" style="120" customWidth="1"/>
    <col min="7682" max="7682" width="11.85546875" style="120" customWidth="1"/>
    <col min="7683" max="7683" width="11.140625" style="120" customWidth="1"/>
    <col min="7684" max="7684" width="4" style="120" customWidth="1"/>
    <col min="7685" max="7936" width="9.140625" style="120"/>
    <col min="7937" max="7937" width="54.85546875" style="120" customWidth="1"/>
    <col min="7938" max="7938" width="11.85546875" style="120" customWidth="1"/>
    <col min="7939" max="7939" width="11.140625" style="120" customWidth="1"/>
    <col min="7940" max="7940" width="4" style="120" customWidth="1"/>
    <col min="7941" max="8192" width="9.140625" style="120"/>
    <col min="8193" max="8193" width="54.85546875" style="120" customWidth="1"/>
    <col min="8194" max="8194" width="11.85546875" style="120" customWidth="1"/>
    <col min="8195" max="8195" width="11.140625" style="120" customWidth="1"/>
    <col min="8196" max="8196" width="4" style="120" customWidth="1"/>
    <col min="8197" max="8448" width="9.140625" style="120"/>
    <col min="8449" max="8449" width="54.85546875" style="120" customWidth="1"/>
    <col min="8450" max="8450" width="11.85546875" style="120" customWidth="1"/>
    <col min="8451" max="8451" width="11.140625" style="120" customWidth="1"/>
    <col min="8452" max="8452" width="4" style="120" customWidth="1"/>
    <col min="8453" max="8704" width="9.140625" style="120"/>
    <col min="8705" max="8705" width="54.85546875" style="120" customWidth="1"/>
    <col min="8706" max="8706" width="11.85546875" style="120" customWidth="1"/>
    <col min="8707" max="8707" width="11.140625" style="120" customWidth="1"/>
    <col min="8708" max="8708" width="4" style="120" customWidth="1"/>
    <col min="8709" max="8960" width="9.140625" style="120"/>
    <col min="8961" max="8961" width="54.85546875" style="120" customWidth="1"/>
    <col min="8962" max="8962" width="11.85546875" style="120" customWidth="1"/>
    <col min="8963" max="8963" width="11.140625" style="120" customWidth="1"/>
    <col min="8964" max="8964" width="4" style="120" customWidth="1"/>
    <col min="8965" max="9216" width="9.140625" style="120"/>
    <col min="9217" max="9217" width="54.85546875" style="120" customWidth="1"/>
    <col min="9218" max="9218" width="11.85546875" style="120" customWidth="1"/>
    <col min="9219" max="9219" width="11.140625" style="120" customWidth="1"/>
    <col min="9220" max="9220" width="4" style="120" customWidth="1"/>
    <col min="9221" max="9472" width="9.140625" style="120"/>
    <col min="9473" max="9473" width="54.85546875" style="120" customWidth="1"/>
    <col min="9474" max="9474" width="11.85546875" style="120" customWidth="1"/>
    <col min="9475" max="9475" width="11.140625" style="120" customWidth="1"/>
    <col min="9476" max="9476" width="4" style="120" customWidth="1"/>
    <col min="9477" max="9728" width="9.140625" style="120"/>
    <col min="9729" max="9729" width="54.85546875" style="120" customWidth="1"/>
    <col min="9730" max="9730" width="11.85546875" style="120" customWidth="1"/>
    <col min="9731" max="9731" width="11.140625" style="120" customWidth="1"/>
    <col min="9732" max="9732" width="4" style="120" customWidth="1"/>
    <col min="9733" max="9984" width="9.140625" style="120"/>
    <col min="9985" max="9985" width="54.85546875" style="120" customWidth="1"/>
    <col min="9986" max="9986" width="11.85546875" style="120" customWidth="1"/>
    <col min="9987" max="9987" width="11.140625" style="120" customWidth="1"/>
    <col min="9988" max="9988" width="4" style="120" customWidth="1"/>
    <col min="9989" max="10240" width="9.140625" style="120"/>
    <col min="10241" max="10241" width="54.85546875" style="120" customWidth="1"/>
    <col min="10242" max="10242" width="11.85546875" style="120" customWidth="1"/>
    <col min="10243" max="10243" width="11.140625" style="120" customWidth="1"/>
    <col min="10244" max="10244" width="4" style="120" customWidth="1"/>
    <col min="10245" max="10496" width="9.140625" style="120"/>
    <col min="10497" max="10497" width="54.85546875" style="120" customWidth="1"/>
    <col min="10498" max="10498" width="11.85546875" style="120" customWidth="1"/>
    <col min="10499" max="10499" width="11.140625" style="120" customWidth="1"/>
    <col min="10500" max="10500" width="4" style="120" customWidth="1"/>
    <col min="10501" max="10752" width="9.140625" style="120"/>
    <col min="10753" max="10753" width="54.85546875" style="120" customWidth="1"/>
    <col min="10754" max="10754" width="11.85546875" style="120" customWidth="1"/>
    <col min="10755" max="10755" width="11.140625" style="120" customWidth="1"/>
    <col min="10756" max="10756" width="4" style="120" customWidth="1"/>
    <col min="10757" max="11008" width="9.140625" style="120"/>
    <col min="11009" max="11009" width="54.85546875" style="120" customWidth="1"/>
    <col min="11010" max="11010" width="11.85546875" style="120" customWidth="1"/>
    <col min="11011" max="11011" width="11.140625" style="120" customWidth="1"/>
    <col min="11012" max="11012" width="4" style="120" customWidth="1"/>
    <col min="11013" max="11264" width="9.140625" style="120"/>
    <col min="11265" max="11265" width="54.85546875" style="120" customWidth="1"/>
    <col min="11266" max="11266" width="11.85546875" style="120" customWidth="1"/>
    <col min="11267" max="11267" width="11.140625" style="120" customWidth="1"/>
    <col min="11268" max="11268" width="4" style="120" customWidth="1"/>
    <col min="11269" max="11520" width="9.140625" style="120"/>
    <col min="11521" max="11521" width="54.85546875" style="120" customWidth="1"/>
    <col min="11522" max="11522" width="11.85546875" style="120" customWidth="1"/>
    <col min="11523" max="11523" width="11.140625" style="120" customWidth="1"/>
    <col min="11524" max="11524" width="4" style="120" customWidth="1"/>
    <col min="11525" max="11776" width="9.140625" style="120"/>
    <col min="11777" max="11777" width="54.85546875" style="120" customWidth="1"/>
    <col min="11778" max="11778" width="11.85546875" style="120" customWidth="1"/>
    <col min="11779" max="11779" width="11.140625" style="120" customWidth="1"/>
    <col min="11780" max="11780" width="4" style="120" customWidth="1"/>
    <col min="11781" max="12032" width="9.140625" style="120"/>
    <col min="12033" max="12033" width="54.85546875" style="120" customWidth="1"/>
    <col min="12034" max="12034" width="11.85546875" style="120" customWidth="1"/>
    <col min="12035" max="12035" width="11.140625" style="120" customWidth="1"/>
    <col min="12036" max="12036" width="4" style="120" customWidth="1"/>
    <col min="12037" max="12288" width="9.140625" style="120"/>
    <col min="12289" max="12289" width="54.85546875" style="120" customWidth="1"/>
    <col min="12290" max="12290" width="11.85546875" style="120" customWidth="1"/>
    <col min="12291" max="12291" width="11.140625" style="120" customWidth="1"/>
    <col min="12292" max="12292" width="4" style="120" customWidth="1"/>
    <col min="12293" max="12544" width="9.140625" style="120"/>
    <col min="12545" max="12545" width="54.85546875" style="120" customWidth="1"/>
    <col min="12546" max="12546" width="11.85546875" style="120" customWidth="1"/>
    <col min="12547" max="12547" width="11.140625" style="120" customWidth="1"/>
    <col min="12548" max="12548" width="4" style="120" customWidth="1"/>
    <col min="12549" max="12800" width="9.140625" style="120"/>
    <col min="12801" max="12801" width="54.85546875" style="120" customWidth="1"/>
    <col min="12802" max="12802" width="11.85546875" style="120" customWidth="1"/>
    <col min="12803" max="12803" width="11.140625" style="120" customWidth="1"/>
    <col min="12804" max="12804" width="4" style="120" customWidth="1"/>
    <col min="12805" max="13056" width="9.140625" style="120"/>
    <col min="13057" max="13057" width="54.85546875" style="120" customWidth="1"/>
    <col min="13058" max="13058" width="11.85546875" style="120" customWidth="1"/>
    <col min="13059" max="13059" width="11.140625" style="120" customWidth="1"/>
    <col min="13060" max="13060" width="4" style="120" customWidth="1"/>
    <col min="13061" max="13312" width="9.140625" style="120"/>
    <col min="13313" max="13313" width="54.85546875" style="120" customWidth="1"/>
    <col min="13314" max="13314" width="11.85546875" style="120" customWidth="1"/>
    <col min="13315" max="13315" width="11.140625" style="120" customWidth="1"/>
    <col min="13316" max="13316" width="4" style="120" customWidth="1"/>
    <col min="13317" max="13568" width="9.140625" style="120"/>
    <col min="13569" max="13569" width="54.85546875" style="120" customWidth="1"/>
    <col min="13570" max="13570" width="11.85546875" style="120" customWidth="1"/>
    <col min="13571" max="13571" width="11.140625" style="120" customWidth="1"/>
    <col min="13572" max="13572" width="4" style="120" customWidth="1"/>
    <col min="13573" max="13824" width="9.140625" style="120"/>
    <col min="13825" max="13825" width="54.85546875" style="120" customWidth="1"/>
    <col min="13826" max="13826" width="11.85546875" style="120" customWidth="1"/>
    <col min="13827" max="13827" width="11.140625" style="120" customWidth="1"/>
    <col min="13828" max="13828" width="4" style="120" customWidth="1"/>
    <col min="13829" max="14080" width="9.140625" style="120"/>
    <col min="14081" max="14081" width="54.85546875" style="120" customWidth="1"/>
    <col min="14082" max="14082" width="11.85546875" style="120" customWidth="1"/>
    <col min="14083" max="14083" width="11.140625" style="120" customWidth="1"/>
    <col min="14084" max="14084" width="4" style="120" customWidth="1"/>
    <col min="14085" max="14336" width="9.140625" style="120"/>
    <col min="14337" max="14337" width="54.85546875" style="120" customWidth="1"/>
    <col min="14338" max="14338" width="11.85546875" style="120" customWidth="1"/>
    <col min="14339" max="14339" width="11.140625" style="120" customWidth="1"/>
    <col min="14340" max="14340" width="4" style="120" customWidth="1"/>
    <col min="14341" max="14592" width="9.140625" style="120"/>
    <col min="14593" max="14593" width="54.85546875" style="120" customWidth="1"/>
    <col min="14594" max="14594" width="11.85546875" style="120" customWidth="1"/>
    <col min="14595" max="14595" width="11.140625" style="120" customWidth="1"/>
    <col min="14596" max="14596" width="4" style="120" customWidth="1"/>
    <col min="14597" max="14848" width="9.140625" style="120"/>
    <col min="14849" max="14849" width="54.85546875" style="120" customWidth="1"/>
    <col min="14850" max="14850" width="11.85546875" style="120" customWidth="1"/>
    <col min="14851" max="14851" width="11.140625" style="120" customWidth="1"/>
    <col min="14852" max="14852" width="4" style="120" customWidth="1"/>
    <col min="14853" max="15104" width="9.140625" style="120"/>
    <col min="15105" max="15105" width="54.85546875" style="120" customWidth="1"/>
    <col min="15106" max="15106" width="11.85546875" style="120" customWidth="1"/>
    <col min="15107" max="15107" width="11.140625" style="120" customWidth="1"/>
    <col min="15108" max="15108" width="4" style="120" customWidth="1"/>
    <col min="15109" max="15360" width="9.140625" style="120"/>
    <col min="15361" max="15361" width="54.85546875" style="120" customWidth="1"/>
    <col min="15362" max="15362" width="11.85546875" style="120" customWidth="1"/>
    <col min="15363" max="15363" width="11.140625" style="120" customWidth="1"/>
    <col min="15364" max="15364" width="4" style="120" customWidth="1"/>
    <col min="15365" max="15616" width="9.140625" style="120"/>
    <col min="15617" max="15617" width="54.85546875" style="120" customWidth="1"/>
    <col min="15618" max="15618" width="11.85546875" style="120" customWidth="1"/>
    <col min="15619" max="15619" width="11.140625" style="120" customWidth="1"/>
    <col min="15620" max="15620" width="4" style="120" customWidth="1"/>
    <col min="15621" max="15872" width="9.140625" style="120"/>
    <col min="15873" max="15873" width="54.85546875" style="120" customWidth="1"/>
    <col min="15874" max="15874" width="11.85546875" style="120" customWidth="1"/>
    <col min="15875" max="15875" width="11.140625" style="120" customWidth="1"/>
    <col min="15876" max="15876" width="4" style="120" customWidth="1"/>
    <col min="15877" max="16128" width="9.140625" style="120"/>
    <col min="16129" max="16129" width="54.85546875" style="120" customWidth="1"/>
    <col min="16130" max="16130" width="11.85546875" style="120" customWidth="1"/>
    <col min="16131" max="16131" width="11.140625" style="120" customWidth="1"/>
    <col min="16132" max="16132" width="4" style="120" customWidth="1"/>
    <col min="16133" max="16384" width="9.140625" style="120"/>
  </cols>
  <sheetData>
    <row r="1" spans="1:9">
      <c r="A1" s="419" t="s">
        <v>343</v>
      </c>
      <c r="B1" s="420"/>
      <c r="C1" s="420"/>
      <c r="D1" s="421"/>
    </row>
    <row r="2" spans="1:9">
      <c r="A2" s="422"/>
      <c r="B2" s="423"/>
      <c r="C2" s="423"/>
      <c r="D2" s="424"/>
    </row>
    <row r="3" spans="1:9">
      <c r="A3" s="422"/>
      <c r="B3" s="423"/>
      <c r="C3" s="423"/>
      <c r="D3" s="424"/>
    </row>
    <row r="4" spans="1:9">
      <c r="A4" s="422"/>
      <c r="B4" s="423"/>
      <c r="C4" s="423"/>
      <c r="D4" s="424"/>
    </row>
    <row r="5" spans="1:9">
      <c r="A5" s="422"/>
      <c r="B5" s="423"/>
      <c r="C5" s="423"/>
      <c r="D5" s="424"/>
    </row>
    <row r="6" spans="1:9" ht="13.5" thickBot="1">
      <c r="A6" s="425"/>
      <c r="B6" s="426"/>
      <c r="C6" s="426"/>
      <c r="D6" s="427"/>
    </row>
    <row r="7" spans="1:9" ht="25.5" customHeight="1" thickBot="1">
      <c r="A7" s="428" t="s">
        <v>344</v>
      </c>
      <c r="B7" s="429"/>
      <c r="C7" s="429"/>
      <c r="D7" s="430"/>
      <c r="E7" s="121"/>
    </row>
    <row r="8" spans="1:9" ht="9.75" customHeight="1" thickBot="1">
      <c r="A8" s="416"/>
      <c r="B8" s="417"/>
      <c r="C8" s="417"/>
      <c r="D8" s="418"/>
      <c r="E8" s="121"/>
    </row>
    <row r="9" spans="1:9" ht="15.75">
      <c r="A9" s="431" t="s">
        <v>436</v>
      </c>
      <c r="B9" s="432"/>
      <c r="C9" s="432"/>
      <c r="D9" s="433"/>
      <c r="E9" s="121"/>
    </row>
    <row r="10" spans="1:9" ht="16.5" thickBot="1">
      <c r="A10" s="431" t="s">
        <v>437</v>
      </c>
      <c r="B10" s="432"/>
      <c r="C10" s="432"/>
      <c r="D10" s="433"/>
      <c r="E10" s="121"/>
    </row>
    <row r="11" spans="1:9" ht="9.75" customHeight="1" thickBot="1">
      <c r="A11" s="416"/>
      <c r="B11" s="417"/>
      <c r="C11" s="417"/>
      <c r="D11" s="418"/>
      <c r="E11" s="121"/>
    </row>
    <row r="12" spans="1:9">
      <c r="A12" s="122"/>
      <c r="B12" s="123"/>
      <c r="C12" s="123"/>
      <c r="D12" s="124"/>
    </row>
    <row r="13" spans="1:9" ht="15">
      <c r="A13" s="125" t="s">
        <v>345</v>
      </c>
      <c r="B13" s="126"/>
      <c r="C13" s="126"/>
      <c r="D13" s="127"/>
      <c r="E13" s="128"/>
      <c r="F13" s="128"/>
      <c r="G13" s="128"/>
      <c r="H13" s="128"/>
      <c r="I13" s="128"/>
    </row>
    <row r="14" spans="1:9">
      <c r="A14" s="252"/>
      <c r="B14" s="253"/>
      <c r="C14" s="253"/>
      <c r="D14" s="254"/>
      <c r="E14" s="129"/>
      <c r="F14" s="129"/>
      <c r="G14" s="129"/>
      <c r="H14" s="129"/>
      <c r="I14" s="129"/>
    </row>
    <row r="15" spans="1:9" ht="15.75">
      <c r="A15" s="130" t="s">
        <v>346</v>
      </c>
      <c r="B15" s="131"/>
      <c r="C15" s="131"/>
      <c r="D15" s="124"/>
    </row>
    <row r="16" spans="1:9" ht="15.75">
      <c r="A16" s="130"/>
      <c r="B16" s="131"/>
      <c r="C16" s="131"/>
      <c r="D16" s="124"/>
    </row>
    <row r="17" spans="1:4" ht="15">
      <c r="A17" s="132" t="s">
        <v>347</v>
      </c>
      <c r="B17" s="133">
        <v>3.5</v>
      </c>
      <c r="C17" s="134" t="s">
        <v>1</v>
      </c>
      <c r="D17" s="124"/>
    </row>
    <row r="18" spans="1:4" ht="15">
      <c r="A18" s="132" t="s">
        <v>348</v>
      </c>
      <c r="B18" s="133">
        <v>0.5</v>
      </c>
      <c r="C18" s="134" t="s">
        <v>1</v>
      </c>
      <c r="D18" s="124"/>
    </row>
    <row r="19" spans="1:4" ht="15">
      <c r="A19" s="132" t="s">
        <v>349</v>
      </c>
      <c r="B19" s="133">
        <v>0.6</v>
      </c>
      <c r="C19" s="134" t="s">
        <v>1</v>
      </c>
      <c r="D19" s="124"/>
    </row>
    <row r="20" spans="1:4" ht="15">
      <c r="A20" s="132" t="s">
        <v>350</v>
      </c>
      <c r="B20" s="133">
        <v>0.42</v>
      </c>
      <c r="C20" s="134" t="s">
        <v>1</v>
      </c>
      <c r="D20" s="124"/>
    </row>
    <row r="21" spans="1:4" ht="15">
      <c r="A21" s="132" t="s">
        <v>351</v>
      </c>
      <c r="B21" s="133">
        <v>7</v>
      </c>
      <c r="C21" s="134" t="s">
        <v>1</v>
      </c>
      <c r="D21" s="124"/>
    </row>
    <row r="22" spans="1:4" ht="15">
      <c r="A22" s="135" t="s">
        <v>352</v>
      </c>
      <c r="B22" s="136">
        <f>SUM(B17:B21)</f>
        <v>12.02</v>
      </c>
      <c r="C22" s="137" t="s">
        <v>1</v>
      </c>
      <c r="D22" s="124"/>
    </row>
    <row r="23" spans="1:4">
      <c r="A23" s="122"/>
      <c r="B23" s="123"/>
      <c r="C23" s="123"/>
      <c r="D23" s="124"/>
    </row>
    <row r="24" spans="1:4" ht="15.75">
      <c r="A24" s="130" t="s">
        <v>353</v>
      </c>
      <c r="B24" s="123"/>
      <c r="C24" s="123"/>
      <c r="D24" s="124"/>
    </row>
    <row r="25" spans="1:4" ht="15.75">
      <c r="A25" s="130"/>
      <c r="B25" s="123"/>
      <c r="C25" s="123"/>
      <c r="D25" s="124"/>
    </row>
    <row r="26" spans="1:4" ht="15">
      <c r="A26" s="138" t="s">
        <v>354</v>
      </c>
      <c r="B26" s="139">
        <f>B27+B28+B29+B30</f>
        <v>9.65</v>
      </c>
      <c r="C26" s="140" t="s">
        <v>1</v>
      </c>
      <c r="D26" s="124"/>
    </row>
    <row r="27" spans="1:4" ht="15">
      <c r="A27" s="141" t="s">
        <v>355</v>
      </c>
      <c r="B27" s="142">
        <v>4</v>
      </c>
      <c r="C27" s="140" t="s">
        <v>1</v>
      </c>
      <c r="D27" s="124"/>
    </row>
    <row r="28" spans="1:4" ht="15">
      <c r="A28" s="143" t="s">
        <v>356</v>
      </c>
      <c r="B28" s="142">
        <v>3</v>
      </c>
      <c r="C28" s="140" t="s">
        <v>1</v>
      </c>
      <c r="D28" s="124"/>
    </row>
    <row r="29" spans="1:4" ht="15">
      <c r="A29" s="143" t="s">
        <v>357</v>
      </c>
      <c r="B29" s="142">
        <v>0.65</v>
      </c>
      <c r="C29" s="140" t="s">
        <v>1</v>
      </c>
      <c r="D29" s="124"/>
    </row>
    <row r="30" spans="1:4" ht="15">
      <c r="A30" s="143" t="s">
        <v>358</v>
      </c>
      <c r="B30" s="142">
        <v>2</v>
      </c>
      <c r="C30" s="140" t="s">
        <v>1</v>
      </c>
      <c r="D30" s="124"/>
    </row>
    <row r="31" spans="1:4" ht="15">
      <c r="A31" s="135" t="s">
        <v>359</v>
      </c>
      <c r="B31" s="144">
        <f>B26</f>
        <v>9.65</v>
      </c>
      <c r="C31" s="137" t="s">
        <v>1</v>
      </c>
      <c r="D31" s="124"/>
    </row>
    <row r="32" spans="1:4">
      <c r="A32" s="122"/>
      <c r="B32" s="123"/>
      <c r="C32" s="123"/>
      <c r="D32" s="124"/>
    </row>
    <row r="33" spans="1:6">
      <c r="A33" s="122"/>
      <c r="B33" s="123"/>
      <c r="C33" s="123"/>
      <c r="D33" s="124"/>
    </row>
    <row r="34" spans="1:6">
      <c r="A34" s="122"/>
      <c r="B34" s="123"/>
      <c r="C34" s="123"/>
      <c r="D34" s="124"/>
    </row>
    <row r="35" spans="1:6" ht="15.75">
      <c r="A35" s="130" t="s">
        <v>360</v>
      </c>
      <c r="B35" s="123"/>
      <c r="C35" s="123"/>
      <c r="D35" s="124"/>
    </row>
    <row r="36" spans="1:6">
      <c r="A36" s="122"/>
      <c r="B36" s="123"/>
      <c r="C36" s="123"/>
      <c r="D36" s="124"/>
    </row>
    <row r="37" spans="1:6">
      <c r="A37" s="122"/>
      <c r="B37" s="123"/>
      <c r="C37" s="123"/>
      <c r="D37" s="124"/>
    </row>
    <row r="38" spans="1:6">
      <c r="A38" s="255" t="s">
        <v>380</v>
      </c>
      <c r="B38" s="218">
        <f>ROUND((((1+($B$17/100)+($B$20/100)+($B$19/100))*(1+($B$18/100))*(1+($B$21/100)))/(1-$B$26/100)-1),4)</f>
        <v>0.24399999999999999</v>
      </c>
      <c r="C38" s="123"/>
      <c r="D38" s="124"/>
    </row>
    <row r="39" spans="1:6" ht="15.75">
      <c r="A39" s="255" t="s">
        <v>381</v>
      </c>
      <c r="B39" s="144"/>
      <c r="C39" s="145"/>
      <c r="D39" s="146"/>
    </row>
    <row r="40" spans="1:6">
      <c r="A40" s="122"/>
      <c r="B40" s="123"/>
      <c r="C40" s="123"/>
      <c r="D40" s="124"/>
      <c r="F40" s="120" t="s">
        <v>361</v>
      </c>
    </row>
    <row r="41" spans="1:6">
      <c r="A41" s="122"/>
      <c r="B41" s="123"/>
      <c r="C41" s="123"/>
      <c r="D41" s="124"/>
    </row>
    <row r="42" spans="1:6">
      <c r="A42" s="122"/>
      <c r="B42" s="123"/>
      <c r="C42" s="123"/>
      <c r="D42" s="124"/>
    </row>
    <row r="43" spans="1:6" ht="99.75">
      <c r="A43" s="147" t="s">
        <v>362</v>
      </c>
      <c r="B43" s="123"/>
      <c r="C43" s="123"/>
      <c r="D43" s="124"/>
    </row>
    <row r="44" spans="1:6">
      <c r="A44" s="122"/>
      <c r="B44" s="123"/>
      <c r="C44" s="123"/>
      <c r="D44" s="124"/>
    </row>
    <row r="45" spans="1:6" ht="13.5" thickBot="1">
      <c r="A45" s="148"/>
      <c r="B45" s="149"/>
      <c r="C45" s="149"/>
      <c r="D45" s="150"/>
    </row>
    <row r="46" spans="1:6">
      <c r="A46" s="404" t="s">
        <v>72</v>
      </c>
      <c r="B46" s="405"/>
      <c r="C46" s="405"/>
      <c r="D46" s="406"/>
    </row>
    <row r="47" spans="1:6">
      <c r="A47" s="407" t="s">
        <v>73</v>
      </c>
      <c r="B47" s="408"/>
      <c r="C47" s="408"/>
      <c r="D47" s="409"/>
    </row>
    <row r="48" spans="1:6">
      <c r="A48" s="407" t="s">
        <v>74</v>
      </c>
      <c r="B48" s="408"/>
      <c r="C48" s="408"/>
      <c r="D48" s="409"/>
    </row>
    <row r="49" spans="1:4">
      <c r="A49" s="122"/>
      <c r="B49" s="123"/>
      <c r="C49" s="123"/>
      <c r="D49" s="124"/>
    </row>
    <row r="50" spans="1:4">
      <c r="A50" s="410" t="s">
        <v>75</v>
      </c>
      <c r="B50" s="411"/>
      <c r="C50" s="411"/>
      <c r="D50" s="412"/>
    </row>
    <row r="51" spans="1:4" ht="13.5" thickBot="1">
      <c r="A51" s="413" t="s">
        <v>76</v>
      </c>
      <c r="B51" s="414"/>
      <c r="C51" s="414"/>
      <c r="D51" s="415"/>
    </row>
  </sheetData>
  <protectedRanges>
    <protectedRange sqref="B17:B20" name="Intervalo1"/>
    <protectedRange sqref="B30" name="Intervalo2_2"/>
  </protectedRanges>
  <mergeCells count="11">
    <mergeCell ref="A11:D11"/>
    <mergeCell ref="A1:D6"/>
    <mergeCell ref="A7:D7"/>
    <mergeCell ref="A8:D8"/>
    <mergeCell ref="A9:D9"/>
    <mergeCell ref="A10:D10"/>
    <mergeCell ref="A46:D46"/>
    <mergeCell ref="A47:D47"/>
    <mergeCell ref="A48:D48"/>
    <mergeCell ref="A50:D50"/>
    <mergeCell ref="A51:D51"/>
  </mergeCells>
  <printOptions horizontalCentered="1"/>
  <pageMargins left="1.1811023622047245" right="0.78740157480314965" top="0.98425196850393704" bottom="0.98425196850393704" header="0.51181102362204722" footer="0.51181102362204722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50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2050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="115" zoomScaleSheetLayoutView="115" workbookViewId="0">
      <selection activeCell="L11" sqref="L11"/>
    </sheetView>
  </sheetViews>
  <sheetFormatPr defaultRowHeight="1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>
      <c r="A1" s="33"/>
      <c r="B1" s="626" t="s">
        <v>296</v>
      </c>
      <c r="C1" s="626"/>
      <c r="D1" s="626"/>
      <c r="E1" s="626"/>
      <c r="F1" s="626"/>
      <c r="G1" s="626"/>
      <c r="H1" s="626"/>
      <c r="I1" s="626"/>
      <c r="N1"/>
      <c r="P1"/>
    </row>
    <row r="2" spans="1:16" ht="24.75" customHeight="1">
      <c r="A2" s="34" t="s">
        <v>209</v>
      </c>
      <c r="B2" s="35" t="s">
        <v>228</v>
      </c>
      <c r="C2" s="627" t="s">
        <v>217</v>
      </c>
      <c r="D2" s="627"/>
      <c r="E2" s="627"/>
      <c r="F2" s="627"/>
      <c r="G2" s="627"/>
      <c r="H2" s="627"/>
      <c r="I2" s="627"/>
      <c r="N2"/>
      <c r="P2" s="30">
        <v>11.33</v>
      </c>
    </row>
    <row r="3" spans="1:16">
      <c r="A3" s="36"/>
      <c r="B3" s="104"/>
      <c r="C3" s="105"/>
      <c r="D3" s="104"/>
      <c r="E3" s="104"/>
      <c r="F3" s="106"/>
      <c r="G3" s="107"/>
      <c r="H3" s="37" t="s">
        <v>297</v>
      </c>
      <c r="I3" s="38" t="s">
        <v>192</v>
      </c>
      <c r="N3" s="39">
        <v>1.9043000000000001</v>
      </c>
      <c r="P3" s="30">
        <v>8.1300000000000008</v>
      </c>
    </row>
    <row r="4" spans="1:16">
      <c r="A4" s="40" t="s">
        <v>298</v>
      </c>
      <c r="B4" s="41" t="s">
        <v>299</v>
      </c>
      <c r="C4" s="42" t="s">
        <v>300</v>
      </c>
      <c r="D4" s="41" t="s">
        <v>301</v>
      </c>
      <c r="E4" s="41" t="s">
        <v>302</v>
      </c>
      <c r="F4" s="43" t="s">
        <v>303</v>
      </c>
      <c r="G4" s="44" t="s">
        <v>304</v>
      </c>
      <c r="H4" s="45" t="s">
        <v>305</v>
      </c>
      <c r="I4" s="46" t="s">
        <v>306</v>
      </c>
      <c r="N4" s="30">
        <v>2.3595999999999999</v>
      </c>
    </row>
    <row r="5" spans="1:16">
      <c r="A5" s="47" t="s">
        <v>307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308</v>
      </c>
      <c r="B6" s="53" t="s">
        <v>309</v>
      </c>
      <c r="C6" s="53" t="s">
        <v>310</v>
      </c>
      <c r="D6" s="54">
        <v>0.2</v>
      </c>
      <c r="E6" s="55">
        <v>1</v>
      </c>
      <c r="F6" s="56"/>
      <c r="G6" s="55">
        <v>0</v>
      </c>
      <c r="H6" s="56">
        <v>12.44</v>
      </c>
      <c r="I6" s="398">
        <f>D6*F6</f>
        <v>0</v>
      </c>
    </row>
    <row r="7" spans="1:16" ht="24">
      <c r="A7" s="397" t="s">
        <v>311</v>
      </c>
      <c r="B7" s="53" t="s">
        <v>309</v>
      </c>
      <c r="C7" s="53" t="s">
        <v>312</v>
      </c>
      <c r="D7" s="54">
        <v>0.2</v>
      </c>
      <c r="E7" s="55">
        <v>1</v>
      </c>
      <c r="F7" s="56"/>
      <c r="G7" s="55">
        <v>0</v>
      </c>
      <c r="H7" s="56">
        <v>8.91</v>
      </c>
      <c r="I7" s="398">
        <f>D7*F7</f>
        <v>0</v>
      </c>
    </row>
    <row r="8" spans="1:16">
      <c r="A8" s="57" t="s">
        <v>313</v>
      </c>
      <c r="B8" s="58"/>
      <c r="C8" s="59"/>
      <c r="D8" s="58"/>
      <c r="E8" s="58"/>
      <c r="F8" s="60"/>
      <c r="G8" s="61"/>
      <c r="H8" s="60"/>
      <c r="I8" s="62">
        <f>SUM(I6:I7)</f>
        <v>0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314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331</v>
      </c>
      <c r="B11" s="53" t="s">
        <v>315</v>
      </c>
      <c r="C11" s="53" t="s">
        <v>332</v>
      </c>
      <c r="D11" s="55">
        <v>1</v>
      </c>
      <c r="E11" s="55">
        <v>1</v>
      </c>
      <c r="F11" s="56">
        <v>103.27</v>
      </c>
      <c r="G11" s="55">
        <v>0</v>
      </c>
      <c r="H11" s="56">
        <f>F11</f>
        <v>103.27</v>
      </c>
      <c r="I11" s="72">
        <f>D11*H11</f>
        <v>103.27</v>
      </c>
    </row>
    <row r="12" spans="1:16">
      <c r="A12" s="73" t="s">
        <v>317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103.27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318</v>
      </c>
      <c r="B14" s="86"/>
      <c r="C14" s="87"/>
      <c r="D14" s="86"/>
      <c r="E14" s="86"/>
      <c r="F14" s="43"/>
      <c r="G14" s="88"/>
      <c r="H14" s="43" t="s">
        <v>319</v>
      </c>
      <c r="I14" s="89" t="s">
        <v>320</v>
      </c>
    </row>
    <row r="15" spans="1:16">
      <c r="A15" s="90" t="s">
        <v>321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322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0</v>
      </c>
    </row>
    <row r="17" spans="1:9">
      <c r="A17" s="392" t="s">
        <v>323</v>
      </c>
      <c r="B17" s="96"/>
      <c r="C17" s="92"/>
      <c r="D17" s="91"/>
      <c r="E17" s="91"/>
      <c r="F17" s="93"/>
      <c r="G17" s="94"/>
      <c r="H17" s="93"/>
      <c r="I17" s="95">
        <f>I12</f>
        <v>103.27</v>
      </c>
    </row>
    <row r="18" spans="1:9">
      <c r="A18" s="392" t="s">
        <v>324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325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326</v>
      </c>
      <c r="B20" s="96"/>
      <c r="C20" s="92"/>
      <c r="D20" s="91"/>
      <c r="E20" s="91"/>
      <c r="F20" s="93"/>
      <c r="G20" s="94"/>
      <c r="H20" s="93"/>
      <c r="I20" s="95">
        <f>I16+I18</f>
        <v>0</v>
      </c>
    </row>
    <row r="21" spans="1:9">
      <c r="A21" s="628" t="s">
        <v>327</v>
      </c>
      <c r="B21" s="628"/>
      <c r="C21" s="92"/>
      <c r="D21" s="91"/>
      <c r="E21" s="91"/>
      <c r="F21" s="93"/>
      <c r="G21" s="94"/>
      <c r="H21" s="93"/>
      <c r="I21" s="95">
        <f>SUM(I16+I18)/I19</f>
        <v>0</v>
      </c>
    </row>
    <row r="22" spans="1:9">
      <c r="A22" s="392" t="s">
        <v>328</v>
      </c>
      <c r="B22" s="96"/>
      <c r="C22" s="92"/>
      <c r="D22" s="91"/>
      <c r="E22" s="91"/>
      <c r="F22" s="93"/>
      <c r="G22" s="94"/>
      <c r="H22" s="93"/>
      <c r="I22" s="95">
        <f>I21+I17</f>
        <v>103.27</v>
      </c>
    </row>
    <row r="23" spans="1:9">
      <c r="A23" s="98" t="s">
        <v>329</v>
      </c>
      <c r="B23" s="99"/>
      <c r="C23" s="100"/>
      <c r="D23" s="99"/>
      <c r="E23" s="99"/>
      <c r="F23" s="101"/>
      <c r="G23" s="102"/>
      <c r="H23" s="101"/>
      <c r="I23" s="103">
        <f>SUM(I12,I8,)</f>
        <v>103.27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330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I21" sqref="I21"/>
    </sheetView>
  </sheetViews>
  <sheetFormatPr defaultRowHeight="15"/>
  <cols>
    <col min="4" max="4" width="45.42578125" customWidth="1"/>
  </cols>
  <sheetData>
    <row r="1" spans="1:6" ht="15" customHeight="1">
      <c r="A1" s="312" t="s">
        <v>231</v>
      </c>
      <c r="B1" s="287">
        <v>86932</v>
      </c>
      <c r="C1" s="323" t="s">
        <v>93</v>
      </c>
      <c r="D1" s="331" t="s">
        <v>419</v>
      </c>
      <c r="E1" s="27" t="s">
        <v>192</v>
      </c>
      <c r="F1" s="27">
        <v>2</v>
      </c>
    </row>
    <row r="2" spans="1:6" ht="15" customHeight="1">
      <c r="A2" s="210" t="s">
        <v>232</v>
      </c>
      <c r="B2" s="323"/>
      <c r="C2" s="323" t="s">
        <v>93</v>
      </c>
      <c r="D2" s="331" t="s">
        <v>561</v>
      </c>
      <c r="E2" s="27" t="s">
        <v>192</v>
      </c>
      <c r="F2" s="27">
        <v>1</v>
      </c>
    </row>
    <row r="3" spans="1:6" ht="15" customHeight="1">
      <c r="A3" s="210" t="s">
        <v>233</v>
      </c>
      <c r="B3" s="323">
        <v>86906</v>
      </c>
      <c r="C3" s="323" t="s">
        <v>93</v>
      </c>
      <c r="D3" s="331" t="s">
        <v>294</v>
      </c>
      <c r="E3" s="27" t="s">
        <v>192</v>
      </c>
      <c r="F3" s="27">
        <v>2</v>
      </c>
    </row>
    <row r="4" spans="1:6" ht="15" customHeight="1">
      <c r="A4" s="210" t="s">
        <v>234</v>
      </c>
      <c r="B4" s="323">
        <v>86912</v>
      </c>
      <c r="C4" s="323" t="s">
        <v>93</v>
      </c>
      <c r="D4" s="331" t="s">
        <v>295</v>
      </c>
      <c r="E4" s="27" t="s">
        <v>192</v>
      </c>
      <c r="F4" s="27">
        <v>1</v>
      </c>
    </row>
    <row r="5" spans="1:6" ht="15" customHeight="1">
      <c r="A5" s="210" t="s">
        <v>235</v>
      </c>
      <c r="B5" s="323">
        <v>86887</v>
      </c>
      <c r="C5" s="323" t="s">
        <v>93</v>
      </c>
      <c r="D5" s="331" t="s">
        <v>562</v>
      </c>
      <c r="E5" s="27" t="s">
        <v>192</v>
      </c>
      <c r="F5" s="27">
        <v>3</v>
      </c>
    </row>
    <row r="6" spans="1:6" ht="15" customHeight="1">
      <c r="A6" s="210" t="s">
        <v>236</v>
      </c>
      <c r="B6" s="323">
        <v>1370</v>
      </c>
      <c r="C6" s="323" t="s">
        <v>93</v>
      </c>
      <c r="D6" s="331" t="s">
        <v>421</v>
      </c>
      <c r="E6" s="27" t="s">
        <v>192</v>
      </c>
      <c r="F6" s="27">
        <v>3</v>
      </c>
    </row>
    <row r="7" spans="1:6" ht="15" customHeight="1">
      <c r="A7" s="210" t="s">
        <v>238</v>
      </c>
      <c r="B7" s="323">
        <v>11696</v>
      </c>
      <c r="C7" s="323" t="s">
        <v>93</v>
      </c>
      <c r="D7" s="331" t="s">
        <v>422</v>
      </c>
      <c r="E7" s="27" t="s">
        <v>192</v>
      </c>
      <c r="F7" s="27">
        <v>2</v>
      </c>
    </row>
    <row r="8" spans="1:6" ht="15" customHeight="1">
      <c r="A8" s="210" t="s">
        <v>239</v>
      </c>
      <c r="B8" s="323">
        <v>11692</v>
      </c>
      <c r="C8" s="323" t="s">
        <v>93</v>
      </c>
      <c r="D8" s="331" t="s">
        <v>423</v>
      </c>
      <c r="E8" s="27" t="s">
        <v>237</v>
      </c>
      <c r="F8" s="27">
        <v>0.72</v>
      </c>
    </row>
    <row r="9" spans="1:6" ht="15" customHeight="1">
      <c r="A9" s="210" t="s">
        <v>240</v>
      </c>
      <c r="B9" s="323" t="s">
        <v>293</v>
      </c>
      <c r="C9" s="323" t="s">
        <v>93</v>
      </c>
      <c r="D9" s="331" t="s">
        <v>424</v>
      </c>
      <c r="E9" s="27" t="s">
        <v>192</v>
      </c>
      <c r="F9" s="27">
        <v>2</v>
      </c>
    </row>
    <row r="10" spans="1:6" ht="15" customHeight="1">
      <c r="A10" s="210" t="s">
        <v>563</v>
      </c>
      <c r="B10" s="323">
        <v>11693</v>
      </c>
      <c r="C10" s="323" t="s">
        <v>93</v>
      </c>
      <c r="D10" s="331" t="s">
        <v>420</v>
      </c>
      <c r="E10" s="27" t="s">
        <v>237</v>
      </c>
      <c r="F10" s="27">
        <v>0.8</v>
      </c>
    </row>
    <row r="11" spans="1:6" ht="15" customHeight="1">
      <c r="A11" s="210" t="s">
        <v>564</v>
      </c>
      <c r="B11" s="323">
        <v>1747</v>
      </c>
      <c r="C11" s="323" t="s">
        <v>93</v>
      </c>
      <c r="D11" s="331" t="s">
        <v>434</v>
      </c>
      <c r="E11" s="27" t="s">
        <v>192</v>
      </c>
      <c r="F11" s="27">
        <v>1</v>
      </c>
    </row>
    <row r="12" spans="1:6" ht="15" customHeight="1">
      <c r="A12" s="210"/>
      <c r="B12" s="321"/>
      <c r="C12" s="323"/>
      <c r="D12" s="331"/>
      <c r="E12" s="323"/>
      <c r="F12" s="322"/>
    </row>
    <row r="13" spans="1:6" ht="15" customHeight="1">
      <c r="A13" s="210"/>
      <c r="B13" s="323"/>
      <c r="C13" s="323"/>
      <c r="D13" s="331"/>
      <c r="E13" s="323"/>
      <c r="F13" s="322"/>
    </row>
    <row r="14" spans="1:6" ht="15" customHeight="1">
      <c r="A14" s="210"/>
      <c r="B14" s="323"/>
      <c r="C14" s="323"/>
      <c r="D14" s="331"/>
      <c r="E14" s="323"/>
      <c r="F14" s="322"/>
    </row>
    <row r="15" spans="1:6" ht="15" customHeight="1">
      <c r="A15" s="210"/>
      <c r="B15" s="323"/>
      <c r="C15" s="323"/>
      <c r="D15" s="331"/>
      <c r="E15" s="323"/>
      <c r="F15" s="322"/>
    </row>
    <row r="16" spans="1:6" ht="15" customHeight="1">
      <c r="A16" s="210"/>
      <c r="B16" s="323"/>
      <c r="C16" s="323"/>
      <c r="D16" s="331"/>
      <c r="E16" s="323"/>
      <c r="F16" s="322"/>
    </row>
    <row r="17" spans="1:6" ht="15" customHeight="1">
      <c r="A17" s="210"/>
      <c r="B17" s="323"/>
      <c r="C17" s="323"/>
      <c r="D17" s="331"/>
      <c r="E17" s="323"/>
      <c r="F17" s="322"/>
    </row>
    <row r="18" spans="1:6" ht="15" customHeight="1">
      <c r="A18" s="210"/>
      <c r="B18" s="323"/>
      <c r="C18" s="323"/>
      <c r="D18" s="331"/>
      <c r="E18" s="323"/>
      <c r="F18" s="322"/>
    </row>
    <row r="19" spans="1:6" ht="15" customHeight="1">
      <c r="A19" s="210"/>
      <c r="B19" s="323"/>
      <c r="C19" s="323"/>
      <c r="D19" s="331"/>
      <c r="E19" s="323"/>
      <c r="F19" s="322"/>
    </row>
    <row r="20" spans="1:6" ht="15" customHeight="1">
      <c r="A20" s="210"/>
      <c r="B20" s="323"/>
      <c r="C20" s="323"/>
      <c r="D20" s="331"/>
      <c r="E20" s="323"/>
      <c r="F20" s="322"/>
    </row>
    <row r="21" spans="1:6" ht="15" customHeight="1">
      <c r="A21" s="210"/>
      <c r="B21" s="323"/>
      <c r="C21" s="323"/>
      <c r="D21" s="331"/>
      <c r="E21" s="323"/>
      <c r="F21" s="322"/>
    </row>
    <row r="22" spans="1:6" ht="15" customHeight="1">
      <c r="A22" s="210"/>
      <c r="B22" s="323"/>
      <c r="C22" s="323"/>
      <c r="D22" s="331"/>
      <c r="E22" s="323"/>
      <c r="F22" s="322"/>
    </row>
    <row r="23" spans="1:6" ht="15" customHeight="1">
      <c r="A23" s="210"/>
      <c r="B23" s="323"/>
      <c r="C23" s="323"/>
      <c r="D23" s="331"/>
      <c r="E23" s="323"/>
      <c r="F23" s="32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MJ65"/>
  <sheetViews>
    <sheetView view="pageBreakPreview" zoomScale="70" zoomScaleSheetLayoutView="70" workbookViewId="0">
      <selection activeCell="A7" sqref="A7:C10"/>
    </sheetView>
  </sheetViews>
  <sheetFormatPr defaultRowHeight="15"/>
  <cols>
    <col min="1" max="1" width="15" style="1"/>
    <col min="2" max="2" width="57" style="1"/>
    <col min="3" max="3" width="8.7109375" style="1" bestFit="1" customWidth="1"/>
    <col min="4" max="1024" width="9.140625" style="1"/>
  </cols>
  <sheetData>
    <row r="1" spans="1:3" s="120" customFormat="1" ht="12.75" customHeight="1">
      <c r="A1" s="419" t="s">
        <v>343</v>
      </c>
      <c r="B1" s="439"/>
      <c r="C1" s="440"/>
    </row>
    <row r="2" spans="1:3" s="120" customFormat="1" ht="15" customHeight="1">
      <c r="A2" s="441"/>
      <c r="B2" s="442"/>
      <c r="C2" s="443"/>
    </row>
    <row r="3" spans="1:3" s="120" customFormat="1" ht="15" customHeight="1">
      <c r="A3" s="441"/>
      <c r="B3" s="442"/>
      <c r="C3" s="443"/>
    </row>
    <row r="4" spans="1:3" s="120" customFormat="1" ht="15" customHeight="1">
      <c r="A4" s="441"/>
      <c r="B4" s="442"/>
      <c r="C4" s="443"/>
    </row>
    <row r="5" spans="1:3" s="120" customFormat="1" ht="15" customHeight="1">
      <c r="A5" s="441"/>
      <c r="B5" s="442"/>
      <c r="C5" s="443"/>
    </row>
    <row r="6" spans="1:3" s="120" customFormat="1" ht="15.75" customHeight="1" thickBot="1">
      <c r="A6" s="444"/>
      <c r="B6" s="445"/>
      <c r="C6" s="446"/>
    </row>
    <row r="7" spans="1:3">
      <c r="A7" s="447" t="s">
        <v>435</v>
      </c>
      <c r="B7" s="448"/>
      <c r="C7" s="449"/>
    </row>
    <row r="8" spans="1:3">
      <c r="A8" s="450"/>
      <c r="B8" s="451"/>
      <c r="C8" s="452"/>
    </row>
    <row r="9" spans="1:3">
      <c r="A9" s="450"/>
      <c r="B9" s="451"/>
      <c r="C9" s="452"/>
    </row>
    <row r="10" spans="1:3" ht="15.75" thickBot="1">
      <c r="A10" s="453"/>
      <c r="B10" s="454"/>
      <c r="C10" s="455"/>
    </row>
    <row r="11" spans="1:3" ht="14.25" customHeight="1" thickTop="1" thickBot="1">
      <c r="A11" s="435" t="s">
        <v>0</v>
      </c>
      <c r="B11" s="435"/>
      <c r="C11" s="2" t="s">
        <v>1</v>
      </c>
    </row>
    <row r="12" spans="1:3" ht="15.75" thickTop="1">
      <c r="A12" s="3" t="s">
        <v>2</v>
      </c>
      <c r="B12" s="4" t="s">
        <v>3</v>
      </c>
      <c r="C12" s="5">
        <v>0</v>
      </c>
    </row>
    <row r="13" spans="1:3">
      <c r="A13" s="6" t="s">
        <v>4</v>
      </c>
      <c r="B13" s="7" t="s">
        <v>5</v>
      </c>
      <c r="C13" s="8">
        <v>1.4999999999999999E-2</v>
      </c>
    </row>
    <row r="14" spans="1:3">
      <c r="A14" s="6" t="s">
        <v>6</v>
      </c>
      <c r="B14" s="7" t="s">
        <v>7</v>
      </c>
      <c r="C14" s="8">
        <v>0.01</v>
      </c>
    </row>
    <row r="15" spans="1:3">
      <c r="A15" s="6" t="s">
        <v>8</v>
      </c>
      <c r="B15" s="7" t="s">
        <v>9</v>
      </c>
      <c r="C15" s="8">
        <v>2E-3</v>
      </c>
    </row>
    <row r="16" spans="1:3">
      <c r="A16" s="6" t="s">
        <v>10</v>
      </c>
      <c r="B16" s="7" t="s">
        <v>11</v>
      </c>
      <c r="C16" s="8">
        <v>2.5000000000000001E-2</v>
      </c>
    </row>
    <row r="17" spans="1:3">
      <c r="A17" s="6" t="s">
        <v>12</v>
      </c>
      <c r="B17" s="7" t="s">
        <v>13</v>
      </c>
      <c r="C17" s="8">
        <v>0.08</v>
      </c>
    </row>
    <row r="18" spans="1:3">
      <c r="A18" s="6" t="s">
        <v>14</v>
      </c>
      <c r="B18" s="7" t="s">
        <v>15</v>
      </c>
      <c r="C18" s="8">
        <v>0.03</v>
      </c>
    </row>
    <row r="19" spans="1:3">
      <c r="A19" s="6" t="s">
        <v>16</v>
      </c>
      <c r="B19" s="7" t="s">
        <v>17</v>
      </c>
      <c r="C19" s="8">
        <v>6.0000000000000001E-3</v>
      </c>
    </row>
    <row r="20" spans="1:3">
      <c r="A20" s="6" t="s">
        <v>18</v>
      </c>
      <c r="B20" s="7" t="s">
        <v>19</v>
      </c>
      <c r="C20" s="8">
        <v>0.01</v>
      </c>
    </row>
    <row r="21" spans="1:3">
      <c r="A21" s="6"/>
      <c r="B21" s="9" t="s">
        <v>20</v>
      </c>
      <c r="C21" s="10">
        <f>SUM(C12:C20)</f>
        <v>0.17800000000000002</v>
      </c>
    </row>
    <row r="22" spans="1:3" ht="15.75" thickBot="1">
      <c r="A22" s="11"/>
      <c r="B22" s="12"/>
      <c r="C22" s="13"/>
    </row>
    <row r="23" spans="1:3" ht="14.25" customHeight="1" thickTop="1" thickBot="1">
      <c r="A23" s="435" t="s">
        <v>21</v>
      </c>
      <c r="B23" s="435"/>
      <c r="C23" s="14"/>
    </row>
    <row r="24" spans="1:3" ht="15.75" thickTop="1">
      <c r="A24" s="3" t="s">
        <v>22</v>
      </c>
      <c r="B24" s="4" t="s">
        <v>23</v>
      </c>
      <c r="C24" s="5">
        <v>0.17949999999999999</v>
      </c>
    </row>
    <row r="25" spans="1:3">
      <c r="A25" s="3" t="s">
        <v>24</v>
      </c>
      <c r="B25" s="7" t="s">
        <v>25</v>
      </c>
      <c r="C25" s="8">
        <v>4.3200000000000002E-2</v>
      </c>
    </row>
    <row r="26" spans="1:3">
      <c r="A26" s="3" t="s">
        <v>26</v>
      </c>
      <c r="B26" s="7" t="s">
        <v>27</v>
      </c>
      <c r="C26" s="8">
        <v>9.1999999999999998E-3</v>
      </c>
    </row>
    <row r="27" spans="1:3">
      <c r="A27" s="3" t="s">
        <v>28</v>
      </c>
      <c r="B27" s="7" t="s">
        <v>29</v>
      </c>
      <c r="C27" s="8">
        <v>0.1099</v>
      </c>
    </row>
    <row r="28" spans="1:3">
      <c r="A28" s="3" t="s">
        <v>30</v>
      </c>
      <c r="B28" s="7" t="s">
        <v>31</v>
      </c>
      <c r="C28" s="8">
        <v>8.0000000000000004E-4</v>
      </c>
    </row>
    <row r="29" spans="1:3">
      <c r="A29" s="3" t="s">
        <v>32</v>
      </c>
      <c r="B29" s="7" t="s">
        <v>33</v>
      </c>
      <c r="C29" s="8">
        <v>7.3000000000000001E-3</v>
      </c>
    </row>
    <row r="30" spans="1:3">
      <c r="A30" s="3" t="s">
        <v>34</v>
      </c>
      <c r="B30" s="7" t="s">
        <v>35</v>
      </c>
      <c r="C30" s="8">
        <v>1.47E-2</v>
      </c>
    </row>
    <row r="31" spans="1:3">
      <c r="A31" s="3" t="s">
        <v>36</v>
      </c>
      <c r="B31" s="7" t="s">
        <v>37</v>
      </c>
      <c r="C31" s="8">
        <v>1.1999999999999999E-3</v>
      </c>
    </row>
    <row r="32" spans="1:3">
      <c r="A32" s="3" t="s">
        <v>38</v>
      </c>
      <c r="B32" s="7" t="s">
        <v>39</v>
      </c>
      <c r="C32" s="8">
        <v>0.109</v>
      </c>
    </row>
    <row r="33" spans="1:3">
      <c r="A33" s="3" t="s">
        <v>40</v>
      </c>
      <c r="B33" s="7" t="s">
        <v>41</v>
      </c>
      <c r="C33" s="8">
        <v>2.9999999999999997E-4</v>
      </c>
    </row>
    <row r="34" spans="1:3">
      <c r="A34" s="3"/>
      <c r="B34" s="9" t="s">
        <v>42</v>
      </c>
      <c r="C34" s="10">
        <f>SUM(C24:C33)</f>
        <v>0.47509999999999997</v>
      </c>
    </row>
    <row r="35" spans="1:3" ht="15.75" thickBot="1">
      <c r="A35" s="11"/>
      <c r="B35" s="12"/>
      <c r="C35" s="13"/>
    </row>
    <row r="36" spans="1:3" ht="14.25" customHeight="1" thickTop="1" thickBot="1">
      <c r="A36" s="435" t="s">
        <v>43</v>
      </c>
      <c r="B36" s="435"/>
      <c r="C36" s="14"/>
    </row>
    <row r="37" spans="1:3" ht="15.75" thickTop="1">
      <c r="A37" s="3" t="s">
        <v>44</v>
      </c>
      <c r="B37" s="4" t="s">
        <v>45</v>
      </c>
      <c r="C37" s="15">
        <v>6.9000000000000006E-2</v>
      </c>
    </row>
    <row r="38" spans="1:3">
      <c r="A38" s="6" t="s">
        <v>46</v>
      </c>
      <c r="B38" s="7" t="s">
        <v>47</v>
      </c>
      <c r="C38" s="8">
        <v>3.8999999999999998E-3</v>
      </c>
    </row>
    <row r="39" spans="1:3">
      <c r="A39" s="3" t="s">
        <v>48</v>
      </c>
      <c r="B39" s="4" t="s">
        <v>49</v>
      </c>
      <c r="C39" s="5">
        <v>3.1E-2</v>
      </c>
    </row>
    <row r="40" spans="1:3">
      <c r="A40" s="6" t="s">
        <v>50</v>
      </c>
      <c r="B40" s="7" t="s">
        <v>51</v>
      </c>
      <c r="C40" s="8">
        <v>5.0700000000000002E-2</v>
      </c>
    </row>
    <row r="41" spans="1:3">
      <c r="A41" s="6" t="s">
        <v>52</v>
      </c>
      <c r="B41" s="7" t="s">
        <v>53</v>
      </c>
      <c r="C41" s="8">
        <v>5.7999999999999996E-3</v>
      </c>
    </row>
    <row r="42" spans="1:3">
      <c r="A42" s="6"/>
      <c r="B42" s="9" t="s">
        <v>54</v>
      </c>
      <c r="C42" s="10">
        <f>SUM(C37:C41)</f>
        <v>0.16040000000000001</v>
      </c>
    </row>
    <row r="43" spans="1:3" ht="15.75" thickBot="1">
      <c r="A43" s="11"/>
      <c r="B43" s="16"/>
      <c r="C43" s="17"/>
    </row>
    <row r="44" spans="1:3" ht="14.25" customHeight="1" thickTop="1" thickBot="1">
      <c r="A44" s="435" t="s">
        <v>55</v>
      </c>
      <c r="B44" s="435"/>
      <c r="C44" s="14"/>
    </row>
    <row r="45" spans="1:3" ht="15.75" thickTop="1">
      <c r="A45" s="3" t="s">
        <v>56</v>
      </c>
      <c r="B45" s="4" t="s">
        <v>57</v>
      </c>
      <c r="C45" s="15">
        <f>C21*C34</f>
        <v>8.4567799999999999E-2</v>
      </c>
    </row>
    <row r="46" spans="1:3" ht="24">
      <c r="A46" s="3" t="s">
        <v>58</v>
      </c>
      <c r="B46" s="4" t="s">
        <v>59</v>
      </c>
      <c r="C46" s="5">
        <f>(C21*C38)+(C17*C37)</f>
        <v>6.2142000000000005E-3</v>
      </c>
    </row>
    <row r="47" spans="1:3">
      <c r="A47" s="6"/>
      <c r="B47" s="9" t="s">
        <v>60</v>
      </c>
      <c r="C47" s="10">
        <f>SUM(C45:C46)</f>
        <v>9.0782000000000002E-2</v>
      </c>
    </row>
    <row r="48" spans="1:3" ht="15.75" thickBot="1">
      <c r="A48" s="18"/>
      <c r="B48" s="19"/>
      <c r="C48" s="17"/>
    </row>
    <row r="49" spans="1:3" ht="14.25" customHeight="1" thickTop="1" thickBot="1">
      <c r="A49" s="435" t="s">
        <v>61</v>
      </c>
      <c r="B49" s="435"/>
      <c r="C49" s="14"/>
    </row>
    <row r="50" spans="1:3" ht="15.75" thickTop="1">
      <c r="A50" s="3" t="s">
        <v>62</v>
      </c>
      <c r="B50" s="4" t="s">
        <v>63</v>
      </c>
      <c r="C50" s="15">
        <v>0.23910000000000001</v>
      </c>
    </row>
    <row r="51" spans="1:3">
      <c r="A51" s="3" t="s">
        <v>64</v>
      </c>
      <c r="B51" s="4" t="s">
        <v>65</v>
      </c>
      <c r="C51" s="5">
        <v>9.4500000000000001E-2</v>
      </c>
    </row>
    <row r="52" spans="1:3" ht="24">
      <c r="A52" s="3" t="s">
        <v>66</v>
      </c>
      <c r="B52" s="4" t="s">
        <v>67</v>
      </c>
      <c r="C52" s="5">
        <v>2.7E-2</v>
      </c>
    </row>
    <row r="53" spans="1:3">
      <c r="A53" s="3" t="s">
        <v>68</v>
      </c>
      <c r="B53" s="4" t="s">
        <v>69</v>
      </c>
      <c r="C53" s="5">
        <v>9.4700000000000006E-2</v>
      </c>
    </row>
    <row r="54" spans="1:3">
      <c r="A54" s="6"/>
      <c r="B54" s="9" t="s">
        <v>60</v>
      </c>
      <c r="C54" s="10">
        <f>SUM(C50:C53)</f>
        <v>0.45530000000000004</v>
      </c>
    </row>
    <row r="55" spans="1:3">
      <c r="A55" s="11"/>
      <c r="B55" s="12"/>
      <c r="C55" s="10"/>
    </row>
    <row r="56" spans="1:3">
      <c r="A56" s="6"/>
      <c r="B56" s="9"/>
      <c r="C56" s="10"/>
    </row>
    <row r="57" spans="1:3" ht="15.75" thickBot="1">
      <c r="A57" s="20"/>
      <c r="B57" s="21" t="s">
        <v>70</v>
      </c>
      <c r="C57" s="22">
        <f>C21+C34+C42+C47+C54</f>
        <v>1.3595820000000001</v>
      </c>
    </row>
    <row r="58" spans="1:3" ht="15.75" thickTop="1">
      <c r="A58" s="23"/>
      <c r="B58" s="24"/>
      <c r="C58" s="25"/>
    </row>
    <row r="59" spans="1:3" ht="80.25" customHeight="1">
      <c r="A59" s="436" t="s">
        <v>71</v>
      </c>
      <c r="B59" s="436"/>
      <c r="C59" s="436"/>
    </row>
    <row r="60" spans="1:3" ht="15" customHeight="1">
      <c r="A60" s="437" t="s">
        <v>72</v>
      </c>
      <c r="B60" s="437"/>
      <c r="C60" s="437"/>
    </row>
    <row r="61" spans="1:3">
      <c r="A61" s="438" t="s">
        <v>73</v>
      </c>
      <c r="B61" s="438"/>
      <c r="C61" s="438"/>
    </row>
    <row r="62" spans="1:3">
      <c r="A62" s="438" t="s">
        <v>74</v>
      </c>
      <c r="B62" s="438"/>
      <c r="C62" s="438"/>
    </row>
    <row r="63" spans="1:3">
      <c r="A63" s="456"/>
      <c r="B63" s="456"/>
      <c r="C63" s="456"/>
    </row>
    <row r="64" spans="1:3">
      <c r="A64" s="438" t="s">
        <v>75</v>
      </c>
      <c r="B64" s="438"/>
      <c r="C64" s="438"/>
    </row>
    <row r="65" spans="1:3">
      <c r="A65" s="434" t="s">
        <v>76</v>
      </c>
      <c r="B65" s="434"/>
      <c r="C65" s="434"/>
    </row>
  </sheetData>
  <mergeCells count="14">
    <mergeCell ref="A1:C6"/>
    <mergeCell ref="A7:C10"/>
    <mergeCell ref="A62:C62"/>
    <mergeCell ref="A63:C63"/>
    <mergeCell ref="A64:C64"/>
    <mergeCell ref="A11:B11"/>
    <mergeCell ref="A23:B23"/>
    <mergeCell ref="A36:B36"/>
    <mergeCell ref="A65:C65"/>
    <mergeCell ref="A44:B44"/>
    <mergeCell ref="A49:B49"/>
    <mergeCell ref="A59:C59"/>
    <mergeCell ref="A60:C60"/>
    <mergeCell ref="A61:C61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48" max="16383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44"/>
  <sheetViews>
    <sheetView view="pageBreakPreview" zoomScale="115" zoomScaleNormal="115" zoomScaleSheetLayoutView="115" workbookViewId="0">
      <selection activeCell="A8" sqref="A8"/>
    </sheetView>
  </sheetViews>
  <sheetFormatPr defaultRowHeight="15"/>
  <cols>
    <col min="1" max="1" width="4.85546875"/>
    <col min="2" max="2" width="12.140625"/>
    <col min="3" max="3" width="6.140625"/>
    <col min="4" max="5" width="9.5703125" customWidth="1"/>
    <col min="6" max="6" width="12.5703125" bestFit="1" customWidth="1"/>
    <col min="7" max="7" width="8.28515625" customWidth="1"/>
    <col min="8" max="8" width="10.7109375" customWidth="1"/>
    <col min="9" max="9" width="10.7109375" bestFit="1" customWidth="1"/>
    <col min="10" max="10" width="7.5703125"/>
    <col min="11" max="1025" width="8.7109375"/>
  </cols>
  <sheetData>
    <row r="1" spans="1:10" ht="111.75" customHeight="1">
      <c r="A1" s="517" t="s">
        <v>77</v>
      </c>
      <c r="B1" s="518"/>
      <c r="C1" s="518"/>
      <c r="D1" s="518"/>
      <c r="E1" s="518"/>
      <c r="F1" s="518"/>
      <c r="G1" s="518"/>
      <c r="H1" s="518"/>
      <c r="I1" s="518"/>
      <c r="J1" s="519"/>
    </row>
    <row r="2" spans="1:10" ht="15.75" customHeight="1">
      <c r="A2" s="520" t="s">
        <v>248</v>
      </c>
      <c r="B2" s="521"/>
      <c r="C2" s="521"/>
      <c r="D2" s="521"/>
      <c r="E2" s="521"/>
      <c r="F2" s="521"/>
      <c r="G2" s="521"/>
      <c r="H2" s="522" t="s">
        <v>664</v>
      </c>
      <c r="I2" s="523" t="s">
        <v>79</v>
      </c>
      <c r="J2" s="524"/>
    </row>
    <row r="3" spans="1:10" s="27" customFormat="1" ht="15.75" customHeight="1">
      <c r="A3" s="520"/>
      <c r="B3" s="521"/>
      <c r="C3" s="521"/>
      <c r="D3" s="521"/>
      <c r="E3" s="521"/>
      <c r="F3" s="521"/>
      <c r="G3" s="521"/>
      <c r="H3" s="522"/>
      <c r="I3" s="523">
        <v>42313</v>
      </c>
      <c r="J3" s="524"/>
    </row>
    <row r="4" spans="1:10" ht="16.5">
      <c r="A4" s="511" t="s">
        <v>80</v>
      </c>
      <c r="B4" s="512"/>
      <c r="C4" s="512"/>
      <c r="D4" s="512"/>
      <c r="E4" s="512"/>
      <c r="F4" s="512"/>
      <c r="G4" s="512"/>
      <c r="H4" s="512"/>
      <c r="I4" s="512"/>
      <c r="J4" s="513"/>
    </row>
    <row r="5" spans="1:10" ht="16.5">
      <c r="A5" s="511" t="s">
        <v>463</v>
      </c>
      <c r="B5" s="512"/>
      <c r="C5" s="512"/>
      <c r="D5" s="512"/>
      <c r="E5" s="512"/>
      <c r="F5" s="512"/>
      <c r="G5" s="512"/>
      <c r="H5" s="512"/>
      <c r="I5" s="512"/>
      <c r="J5" s="513"/>
    </row>
    <row r="6" spans="1:10" ht="16.5">
      <c r="A6" s="514" t="s">
        <v>532</v>
      </c>
      <c r="B6" s="515"/>
      <c r="C6" s="515"/>
      <c r="D6" s="515"/>
      <c r="E6" s="515"/>
      <c r="F6" s="515"/>
      <c r="G6" s="515"/>
      <c r="H6" s="515"/>
      <c r="I6" s="515"/>
      <c r="J6" s="516"/>
    </row>
    <row r="7" spans="1:10" ht="83.25" customHeight="1">
      <c r="A7" s="525" t="s">
        <v>679</v>
      </c>
      <c r="B7" s="526"/>
      <c r="C7" s="526"/>
      <c r="D7" s="526"/>
      <c r="E7" s="526"/>
      <c r="F7" s="526"/>
      <c r="G7" s="526"/>
      <c r="H7" s="526"/>
      <c r="I7" s="526"/>
      <c r="J7" s="527"/>
    </row>
    <row r="8" spans="1:10">
      <c r="A8" s="214" t="s">
        <v>249</v>
      </c>
      <c r="B8" s="213" t="s">
        <v>250</v>
      </c>
      <c r="C8" s="213" t="s">
        <v>83</v>
      </c>
      <c r="D8" s="528" t="s">
        <v>251</v>
      </c>
      <c r="E8" s="528"/>
      <c r="F8" s="528"/>
      <c r="G8" s="528"/>
      <c r="H8" s="528"/>
      <c r="I8" s="213" t="s">
        <v>85</v>
      </c>
      <c r="J8" s="215" t="s">
        <v>252</v>
      </c>
    </row>
    <row r="9" spans="1:10">
      <c r="A9" s="216" t="s">
        <v>90</v>
      </c>
      <c r="B9" s="529" t="s">
        <v>91</v>
      </c>
      <c r="C9" s="529"/>
      <c r="D9" s="529"/>
      <c r="E9" s="529"/>
      <c r="F9" s="529"/>
      <c r="G9" s="529"/>
      <c r="H9" s="529"/>
      <c r="I9" s="529"/>
      <c r="J9" s="530"/>
    </row>
    <row r="10" spans="1:10" ht="42" customHeight="1">
      <c r="A10" s="203" t="s">
        <v>92</v>
      </c>
      <c r="B10" s="194" t="s">
        <v>253</v>
      </c>
      <c r="C10" s="194" t="s">
        <v>93</v>
      </c>
      <c r="D10" s="466" t="s">
        <v>382</v>
      </c>
      <c r="E10" s="466"/>
      <c r="F10" s="466"/>
      <c r="G10" s="466"/>
      <c r="H10" s="466"/>
      <c r="I10" s="194" t="s">
        <v>237</v>
      </c>
      <c r="J10" s="204">
        <f>H13</f>
        <v>12</v>
      </c>
    </row>
    <row r="11" spans="1:10">
      <c r="A11" s="205"/>
      <c r="B11" s="195"/>
      <c r="C11" s="195"/>
      <c r="D11" s="463" t="s">
        <v>254</v>
      </c>
      <c r="E11" s="463"/>
      <c r="F11" s="463"/>
      <c r="G11" s="463"/>
      <c r="H11" s="463"/>
      <c r="I11" s="195"/>
      <c r="J11" s="206"/>
    </row>
    <row r="12" spans="1:10">
      <c r="A12" s="205"/>
      <c r="B12" s="195"/>
      <c r="C12" s="195"/>
      <c r="D12" s="463" t="s">
        <v>255</v>
      </c>
      <c r="E12" s="463"/>
      <c r="F12" s="463" t="s">
        <v>256</v>
      </c>
      <c r="G12" s="463"/>
      <c r="H12" s="194" t="s">
        <v>257</v>
      </c>
      <c r="I12" s="195"/>
      <c r="J12" s="206"/>
    </row>
    <row r="13" spans="1:10">
      <c r="A13" s="205"/>
      <c r="B13" s="195"/>
      <c r="C13" s="195"/>
      <c r="D13" s="464">
        <v>4</v>
      </c>
      <c r="E13" s="464"/>
      <c r="F13" s="464">
        <v>3</v>
      </c>
      <c r="G13" s="464"/>
      <c r="H13" s="196">
        <f>D13*F13</f>
        <v>12</v>
      </c>
      <c r="I13" s="195"/>
      <c r="J13" s="206"/>
    </row>
    <row r="14" spans="1:10">
      <c r="A14" s="457"/>
      <c r="B14" s="458"/>
      <c r="C14" s="458"/>
      <c r="D14" s="458"/>
      <c r="E14" s="458"/>
      <c r="F14" s="458"/>
      <c r="G14" s="458"/>
      <c r="H14" s="458"/>
      <c r="I14" s="458"/>
      <c r="J14" s="459"/>
    </row>
    <row r="15" spans="1:10">
      <c r="A15" s="203" t="s">
        <v>94</v>
      </c>
      <c r="B15" s="194" t="s">
        <v>258</v>
      </c>
      <c r="C15" s="194" t="s">
        <v>93</v>
      </c>
      <c r="D15" s="531" t="s">
        <v>383</v>
      </c>
      <c r="E15" s="531"/>
      <c r="F15" s="531"/>
      <c r="G15" s="531"/>
      <c r="H15" s="531"/>
      <c r="I15" s="194" t="s">
        <v>237</v>
      </c>
      <c r="J15" s="204">
        <f>H18</f>
        <v>8</v>
      </c>
    </row>
    <row r="16" spans="1:10">
      <c r="A16" s="205"/>
      <c r="B16" s="195"/>
      <c r="C16" s="195"/>
      <c r="D16" s="463" t="s">
        <v>254</v>
      </c>
      <c r="E16" s="463"/>
      <c r="F16" s="463"/>
      <c r="G16" s="463"/>
      <c r="H16" s="463"/>
      <c r="I16" s="195"/>
      <c r="J16" s="206"/>
    </row>
    <row r="17" spans="1:12">
      <c r="A17" s="205"/>
      <c r="B17" s="195"/>
      <c r="C17" s="195"/>
      <c r="D17" s="463" t="s">
        <v>255</v>
      </c>
      <c r="E17" s="463"/>
      <c r="F17" s="463" t="s">
        <v>256</v>
      </c>
      <c r="G17" s="463"/>
      <c r="H17" s="194" t="s">
        <v>257</v>
      </c>
      <c r="I17" s="195"/>
      <c r="J17" s="206"/>
      <c r="K17" s="29"/>
    </row>
    <row r="18" spans="1:12">
      <c r="A18" s="205"/>
      <c r="B18" s="195"/>
      <c r="C18" s="195"/>
      <c r="D18" s="464">
        <v>2</v>
      </c>
      <c r="E18" s="464"/>
      <c r="F18" s="464">
        <v>4</v>
      </c>
      <c r="G18" s="464"/>
      <c r="H18" s="196">
        <f>D18*F18</f>
        <v>8</v>
      </c>
      <c r="I18" s="195"/>
      <c r="J18" s="206"/>
    </row>
    <row r="19" spans="1:12">
      <c r="A19" s="457"/>
      <c r="B19" s="458"/>
      <c r="C19" s="458"/>
      <c r="D19" s="458"/>
      <c r="E19" s="458"/>
      <c r="F19" s="458"/>
      <c r="G19" s="458"/>
      <c r="H19" s="458"/>
      <c r="I19" s="458"/>
      <c r="J19" s="459"/>
      <c r="K19" s="29"/>
    </row>
    <row r="20" spans="1:12" ht="32.25" customHeight="1">
      <c r="A20" s="203" t="s">
        <v>95</v>
      </c>
      <c r="B20" s="194" t="s">
        <v>259</v>
      </c>
      <c r="C20" s="194" t="s">
        <v>93</v>
      </c>
      <c r="D20" s="468" t="s">
        <v>384</v>
      </c>
      <c r="E20" s="468"/>
      <c r="F20" s="468"/>
      <c r="G20" s="468"/>
      <c r="H20" s="468"/>
      <c r="I20" s="194" t="s">
        <v>237</v>
      </c>
      <c r="J20" s="204">
        <f>SUM(J23:J26)</f>
        <v>152.523</v>
      </c>
      <c r="K20" s="29"/>
      <c r="L20" s="29"/>
    </row>
    <row r="21" spans="1:12">
      <c r="A21" s="205"/>
      <c r="B21" s="195"/>
      <c r="C21" s="195"/>
      <c r="D21" s="463" t="s">
        <v>438</v>
      </c>
      <c r="E21" s="463"/>
      <c r="F21" s="463"/>
      <c r="G21" s="463"/>
      <c r="H21" s="463"/>
      <c r="I21" s="195"/>
      <c r="J21" s="206"/>
      <c r="K21" s="29"/>
    </row>
    <row r="22" spans="1:12">
      <c r="A22" s="205"/>
      <c r="B22" s="195"/>
      <c r="C22" s="195"/>
      <c r="D22" s="463" t="s">
        <v>265</v>
      </c>
      <c r="E22" s="463"/>
      <c r="F22" s="266" t="s">
        <v>255</v>
      </c>
      <c r="G22" s="266" t="s">
        <v>256</v>
      </c>
      <c r="H22" s="260"/>
      <c r="I22" s="195"/>
      <c r="J22" s="256" t="s">
        <v>257</v>
      </c>
      <c r="K22" s="29"/>
    </row>
    <row r="23" spans="1:12" s="27" customFormat="1">
      <c r="A23" s="299"/>
      <c r="B23" s="300"/>
      <c r="C23" s="300"/>
      <c r="D23" s="464" t="s">
        <v>483</v>
      </c>
      <c r="E23" s="464"/>
      <c r="F23" s="309">
        <f>22.58+9+2.86+2.4</f>
        <v>36.839999999999996</v>
      </c>
      <c r="G23" s="309">
        <v>0.5</v>
      </c>
      <c r="H23" s="298"/>
      <c r="I23" s="300"/>
      <c r="J23" s="297">
        <f>F23*G23</f>
        <v>18.419999999999998</v>
      </c>
      <c r="K23" s="29"/>
    </row>
    <row r="24" spans="1:12">
      <c r="A24" s="205"/>
      <c r="B24" s="195"/>
      <c r="C24" s="195"/>
      <c r="D24" s="464" t="s">
        <v>464</v>
      </c>
      <c r="E24" s="464"/>
      <c r="F24" s="260">
        <v>13.5</v>
      </c>
      <c r="G24" s="260">
        <v>7.36</v>
      </c>
      <c r="H24" s="260"/>
      <c r="I24" s="195"/>
      <c r="J24" s="259">
        <f>F24*G24</f>
        <v>99.36</v>
      </c>
      <c r="K24" s="29"/>
    </row>
    <row r="25" spans="1:12" s="27" customFormat="1">
      <c r="A25" s="257"/>
      <c r="B25" s="258"/>
      <c r="C25" s="258"/>
      <c r="D25" s="464" t="s">
        <v>465</v>
      </c>
      <c r="E25" s="464"/>
      <c r="F25" s="260">
        <v>5.96</v>
      </c>
      <c r="G25" s="260">
        <v>4.21</v>
      </c>
      <c r="H25" s="260"/>
      <c r="I25" s="258"/>
      <c r="J25" s="259">
        <f t="shared" ref="J25:J26" si="0">F25*G25</f>
        <v>25.0916</v>
      </c>
      <c r="K25" s="29"/>
    </row>
    <row r="26" spans="1:12" s="27" customFormat="1">
      <c r="A26" s="257"/>
      <c r="B26" s="258"/>
      <c r="C26" s="258"/>
      <c r="D26" s="464" t="s">
        <v>466</v>
      </c>
      <c r="E26" s="464"/>
      <c r="F26" s="260">
        <v>4.51</v>
      </c>
      <c r="G26" s="260">
        <v>2.14</v>
      </c>
      <c r="H26" s="260"/>
      <c r="I26" s="258"/>
      <c r="J26" s="259">
        <f t="shared" si="0"/>
        <v>9.6514000000000006</v>
      </c>
      <c r="K26" s="29"/>
    </row>
    <row r="27" spans="1:12">
      <c r="A27" s="457"/>
      <c r="B27" s="458"/>
      <c r="C27" s="458"/>
      <c r="D27" s="458"/>
      <c r="E27" s="458"/>
      <c r="F27" s="458"/>
      <c r="G27" s="458"/>
      <c r="H27" s="458"/>
      <c r="I27" s="458"/>
      <c r="J27" s="459"/>
      <c r="K27" s="29"/>
    </row>
    <row r="28" spans="1:12" ht="33.75" customHeight="1">
      <c r="A28" s="203" t="s">
        <v>96</v>
      </c>
      <c r="B28" s="194" t="s">
        <v>260</v>
      </c>
      <c r="C28" s="194" t="s">
        <v>93</v>
      </c>
      <c r="D28" s="468" t="s">
        <v>261</v>
      </c>
      <c r="E28" s="468"/>
      <c r="F28" s="468"/>
      <c r="G28" s="468"/>
      <c r="H28" s="468"/>
      <c r="I28" s="194" t="s">
        <v>237</v>
      </c>
      <c r="J28" s="204">
        <f>J31</f>
        <v>25.200000000000003</v>
      </c>
      <c r="K28" s="29"/>
    </row>
    <row r="29" spans="1:12">
      <c r="A29" s="205"/>
      <c r="B29" s="195"/>
      <c r="C29" s="195"/>
      <c r="D29" s="463" t="s">
        <v>467</v>
      </c>
      <c r="E29" s="463"/>
      <c r="F29" s="463"/>
      <c r="G29" s="463"/>
      <c r="H29" s="463"/>
      <c r="I29" s="195"/>
      <c r="J29" s="206"/>
      <c r="K29" s="29"/>
    </row>
    <row r="30" spans="1:12">
      <c r="A30" s="205"/>
      <c r="B30" s="195"/>
      <c r="C30" s="195"/>
      <c r="D30" s="463" t="s">
        <v>255</v>
      </c>
      <c r="E30" s="463"/>
      <c r="F30" s="463" t="s">
        <v>256</v>
      </c>
      <c r="G30" s="463"/>
      <c r="H30" s="194" t="s">
        <v>262</v>
      </c>
      <c r="I30" s="259"/>
      <c r="J30" s="194" t="s">
        <v>257</v>
      </c>
      <c r="K30" s="29"/>
    </row>
    <row r="31" spans="1:12">
      <c r="A31" s="205"/>
      <c r="B31" s="195"/>
      <c r="C31" s="195"/>
      <c r="D31" s="464"/>
      <c r="E31" s="464"/>
      <c r="F31" s="464">
        <f>9+3</f>
        <v>12</v>
      </c>
      <c r="G31" s="464"/>
      <c r="H31" s="196">
        <v>2.1</v>
      </c>
      <c r="I31" s="259"/>
      <c r="J31" s="259">
        <f>F31*H31</f>
        <v>25.200000000000003</v>
      </c>
    </row>
    <row r="32" spans="1:12">
      <c r="A32" s="457"/>
      <c r="B32" s="458"/>
      <c r="C32" s="458"/>
      <c r="D32" s="458"/>
      <c r="E32" s="458"/>
      <c r="F32" s="458"/>
      <c r="G32" s="458"/>
      <c r="H32" s="458"/>
      <c r="I32" s="458"/>
      <c r="J32" s="459"/>
    </row>
    <row r="33" spans="1:10">
      <c r="A33" s="202" t="s">
        <v>101</v>
      </c>
      <c r="B33" s="460" t="s">
        <v>102</v>
      </c>
      <c r="C33" s="460"/>
      <c r="D33" s="460"/>
      <c r="E33" s="460"/>
      <c r="F33" s="460"/>
      <c r="G33" s="460"/>
      <c r="H33" s="460"/>
      <c r="I33" s="460"/>
      <c r="J33" s="461"/>
    </row>
    <row r="34" spans="1:10" ht="15" customHeight="1">
      <c r="A34" s="203" t="s">
        <v>103</v>
      </c>
      <c r="B34" s="194" t="s">
        <v>263</v>
      </c>
      <c r="C34" s="194" t="s">
        <v>93</v>
      </c>
      <c r="D34" s="468" t="s">
        <v>430</v>
      </c>
      <c r="E34" s="468"/>
      <c r="F34" s="468"/>
      <c r="G34" s="468"/>
      <c r="H34" s="468"/>
      <c r="I34" s="301" t="s">
        <v>264</v>
      </c>
      <c r="J34" s="211">
        <f>SUM(J37:J44)</f>
        <v>44.564850000000007</v>
      </c>
    </row>
    <row r="35" spans="1:10">
      <c r="A35" s="205"/>
      <c r="B35" s="195"/>
      <c r="C35" s="195"/>
      <c r="D35" s="465" t="s">
        <v>445</v>
      </c>
      <c r="E35" s="465"/>
      <c r="F35" s="465"/>
      <c r="G35" s="465"/>
      <c r="H35" s="465"/>
      <c r="I35" s="287"/>
      <c r="J35" s="293"/>
    </row>
    <row r="36" spans="1:10">
      <c r="A36" s="205"/>
      <c r="B36" s="195"/>
      <c r="C36" s="195"/>
      <c r="D36" s="465" t="s">
        <v>265</v>
      </c>
      <c r="E36" s="465"/>
      <c r="F36" s="301" t="s">
        <v>266</v>
      </c>
      <c r="G36" s="301" t="s">
        <v>256</v>
      </c>
      <c r="H36" s="301" t="s">
        <v>255</v>
      </c>
      <c r="I36" s="301" t="s">
        <v>267</v>
      </c>
      <c r="J36" s="295" t="s">
        <v>257</v>
      </c>
    </row>
    <row r="37" spans="1:10">
      <c r="A37" s="205"/>
      <c r="B37" s="195"/>
      <c r="C37" s="195"/>
      <c r="D37" s="472" t="s">
        <v>474</v>
      </c>
      <c r="E37" s="472"/>
      <c r="F37" s="310">
        <v>10</v>
      </c>
      <c r="G37" s="302">
        <v>0.45</v>
      </c>
      <c r="H37" s="302">
        <v>0.45</v>
      </c>
      <c r="I37" s="302">
        <f>0.35+0.65</f>
        <v>1</v>
      </c>
      <c r="J37" s="217">
        <f>((G37+0.2)*(H37+0.2)*(I37+0.05))*F37</f>
        <v>4.4362500000000002</v>
      </c>
    </row>
    <row r="38" spans="1:10" s="27" customFormat="1">
      <c r="A38" s="257"/>
      <c r="B38" s="258"/>
      <c r="C38" s="258"/>
      <c r="D38" s="472" t="s">
        <v>475</v>
      </c>
      <c r="E38" s="472"/>
      <c r="F38" s="310">
        <v>14</v>
      </c>
      <c r="G38" s="302">
        <v>0.6</v>
      </c>
      <c r="H38" s="302">
        <v>0.6</v>
      </c>
      <c r="I38" s="302">
        <f>0.35+0.65</f>
        <v>1</v>
      </c>
      <c r="J38" s="217">
        <f t="shared" ref="J38:J44" si="1">((G38+0.2)*(H38+0.2)*(I38+0.1))*F38</f>
        <v>9.8560000000000016</v>
      </c>
    </row>
    <row r="39" spans="1:10" s="27" customFormat="1">
      <c r="A39" s="257"/>
      <c r="B39" s="258"/>
      <c r="C39" s="258"/>
      <c r="D39" s="472" t="s">
        <v>476</v>
      </c>
      <c r="E39" s="472"/>
      <c r="F39" s="310">
        <v>6</v>
      </c>
      <c r="G39" s="302">
        <v>0.6</v>
      </c>
      <c r="H39" s="302">
        <v>0.6</v>
      </c>
      <c r="I39" s="302">
        <f>0.35+0.65</f>
        <v>1</v>
      </c>
      <c r="J39" s="217">
        <f t="shared" si="1"/>
        <v>4.2240000000000011</v>
      </c>
    </row>
    <row r="40" spans="1:10" s="27" customFormat="1">
      <c r="A40" s="257"/>
      <c r="B40" s="258"/>
      <c r="C40" s="258"/>
      <c r="D40" s="472" t="s">
        <v>477</v>
      </c>
      <c r="E40" s="472"/>
      <c r="F40" s="310">
        <v>6</v>
      </c>
      <c r="G40" s="302">
        <v>0.6</v>
      </c>
      <c r="H40" s="302">
        <v>0.6</v>
      </c>
      <c r="I40" s="302">
        <f>0.35+0.65</f>
        <v>1</v>
      </c>
      <c r="J40" s="217">
        <f t="shared" si="1"/>
        <v>4.2240000000000011</v>
      </c>
    </row>
    <row r="41" spans="1:10" s="27" customFormat="1">
      <c r="A41" s="257"/>
      <c r="B41" s="258"/>
      <c r="C41" s="258"/>
      <c r="D41" s="472" t="s">
        <v>478</v>
      </c>
      <c r="E41" s="472"/>
      <c r="F41" s="310">
        <v>1</v>
      </c>
      <c r="G41" s="302">
        <v>0.14000000000000001</v>
      </c>
      <c r="H41" s="302">
        <v>36.840000000000003</v>
      </c>
      <c r="I41" s="302">
        <v>0.4</v>
      </c>
      <c r="J41" s="217">
        <f t="shared" si="1"/>
        <v>6.296800000000002</v>
      </c>
    </row>
    <row r="42" spans="1:10">
      <c r="A42" s="205"/>
      <c r="B42" s="195"/>
      <c r="C42" s="195"/>
      <c r="D42" s="472" t="s">
        <v>469</v>
      </c>
      <c r="E42" s="472"/>
      <c r="F42" s="310">
        <v>1</v>
      </c>
      <c r="G42" s="302">
        <v>0.14000000000000001</v>
      </c>
      <c r="H42" s="302">
        <f>13.5*2+7.22*3+2.52</f>
        <v>51.18</v>
      </c>
      <c r="I42" s="302">
        <v>0.4</v>
      </c>
      <c r="J42" s="217">
        <f t="shared" si="1"/>
        <v>8.7346000000000004</v>
      </c>
    </row>
    <row r="43" spans="1:10">
      <c r="A43" s="205"/>
      <c r="B43" s="195"/>
      <c r="C43" s="195"/>
      <c r="D43" s="472" t="s">
        <v>470</v>
      </c>
      <c r="E43" s="472"/>
      <c r="F43" s="310">
        <v>1</v>
      </c>
      <c r="G43" s="302">
        <v>0.14000000000000001</v>
      </c>
      <c r="H43" s="302">
        <f>4.07*4+6.1*2</f>
        <v>28.48</v>
      </c>
      <c r="I43" s="302">
        <v>0.4</v>
      </c>
      <c r="J43" s="217">
        <f t="shared" si="1"/>
        <v>4.8756000000000004</v>
      </c>
    </row>
    <row r="44" spans="1:10" ht="18.75" customHeight="1">
      <c r="A44" s="205"/>
      <c r="B44" s="195"/>
      <c r="C44" s="195"/>
      <c r="D44" s="472" t="s">
        <v>544</v>
      </c>
      <c r="E44" s="472"/>
      <c r="F44" s="310">
        <v>1</v>
      </c>
      <c r="G44" s="302">
        <v>0.14000000000000001</v>
      </c>
      <c r="H44" s="302">
        <f>2.28*3+1.8+1.22*2</f>
        <v>11.08</v>
      </c>
      <c r="I44" s="302">
        <v>0.4</v>
      </c>
      <c r="J44" s="217">
        <f t="shared" si="1"/>
        <v>1.9176</v>
      </c>
    </row>
    <row r="45" spans="1:10">
      <c r="A45" s="457"/>
      <c r="B45" s="458"/>
      <c r="C45" s="458"/>
      <c r="D45" s="458"/>
      <c r="E45" s="458"/>
      <c r="F45" s="458"/>
      <c r="G45" s="458"/>
      <c r="H45" s="458"/>
      <c r="I45" s="458"/>
      <c r="J45" s="459"/>
    </row>
    <row r="46" spans="1:10" ht="15" customHeight="1">
      <c r="A46" s="203" t="s">
        <v>105</v>
      </c>
      <c r="B46" s="194">
        <v>79482</v>
      </c>
      <c r="C46" s="194" t="s">
        <v>93</v>
      </c>
      <c r="D46" s="468" t="s">
        <v>431</v>
      </c>
      <c r="E46" s="468"/>
      <c r="F46" s="468"/>
      <c r="G46" s="468"/>
      <c r="H46" s="468"/>
      <c r="I46" s="301" t="s">
        <v>264</v>
      </c>
      <c r="J46" s="211">
        <f>SUM(J49:J51)</f>
        <v>7.6175800000000002</v>
      </c>
    </row>
    <row r="47" spans="1:10">
      <c r="A47" s="205"/>
      <c r="B47" s="195"/>
      <c r="C47" s="195"/>
      <c r="D47" s="465" t="s">
        <v>268</v>
      </c>
      <c r="E47" s="465"/>
      <c r="F47" s="465"/>
      <c r="G47" s="465"/>
      <c r="H47" s="465"/>
      <c r="I47" s="287"/>
      <c r="J47" s="293"/>
    </row>
    <row r="48" spans="1:10">
      <c r="A48" s="205"/>
      <c r="B48" s="195"/>
      <c r="C48" s="195"/>
      <c r="D48" s="465" t="s">
        <v>265</v>
      </c>
      <c r="E48" s="465"/>
      <c r="F48" s="465" t="s">
        <v>256</v>
      </c>
      <c r="G48" s="465"/>
      <c r="H48" s="301" t="s">
        <v>255</v>
      </c>
      <c r="I48" s="301" t="s">
        <v>267</v>
      </c>
      <c r="J48" s="295" t="s">
        <v>257</v>
      </c>
    </row>
    <row r="49" spans="1:10">
      <c r="A49" s="205"/>
      <c r="B49" s="195"/>
      <c r="C49" s="195"/>
      <c r="D49" s="472" t="s">
        <v>464</v>
      </c>
      <c r="E49" s="472"/>
      <c r="F49" s="477">
        <v>7.36</v>
      </c>
      <c r="G49" s="478"/>
      <c r="H49" s="302">
        <v>13.5</v>
      </c>
      <c r="I49" s="287">
        <v>0.05</v>
      </c>
      <c r="J49" s="217">
        <f>I49*H49*F49</f>
        <v>4.9680000000000009</v>
      </c>
    </row>
    <row r="50" spans="1:10" s="27" customFormat="1">
      <c r="A50" s="299"/>
      <c r="B50" s="300"/>
      <c r="C50" s="300"/>
      <c r="D50" s="472" t="s">
        <v>465</v>
      </c>
      <c r="E50" s="472"/>
      <c r="F50" s="477">
        <v>5.96</v>
      </c>
      <c r="G50" s="478"/>
      <c r="H50" s="302">
        <v>4.21</v>
      </c>
      <c r="I50" s="287">
        <v>0.05</v>
      </c>
      <c r="J50" s="217">
        <f>I50*H50*F50</f>
        <v>1.25458</v>
      </c>
    </row>
    <row r="51" spans="1:10" s="27" customFormat="1">
      <c r="A51" s="299"/>
      <c r="B51" s="300"/>
      <c r="C51" s="300"/>
      <c r="D51" s="472" t="s">
        <v>534</v>
      </c>
      <c r="E51" s="472"/>
      <c r="F51" s="477">
        <v>1.2</v>
      </c>
      <c r="G51" s="478"/>
      <c r="H51" s="302">
        <f>17.1+4.5+1.65</f>
        <v>23.25</v>
      </c>
      <c r="I51" s="287">
        <v>0.05</v>
      </c>
      <c r="J51" s="217">
        <f>I51*H51*F51</f>
        <v>1.395</v>
      </c>
    </row>
    <row r="52" spans="1:10" s="27" customFormat="1">
      <c r="A52" s="299"/>
      <c r="B52" s="300"/>
      <c r="C52" s="300"/>
      <c r="D52" s="472" t="s">
        <v>535</v>
      </c>
      <c r="E52" s="472"/>
      <c r="F52" s="477">
        <v>3.82</v>
      </c>
      <c r="G52" s="478"/>
      <c r="H52" s="302">
        <v>4.51</v>
      </c>
      <c r="I52" s="287">
        <v>0.05</v>
      </c>
      <c r="J52" s="217">
        <f>I52*H52*F52</f>
        <v>0.86141000000000001</v>
      </c>
    </row>
    <row r="53" spans="1:10" s="27" customFormat="1">
      <c r="A53" s="299"/>
      <c r="B53" s="300"/>
      <c r="C53" s="300"/>
      <c r="D53" s="472" t="s">
        <v>536</v>
      </c>
      <c r="E53" s="472"/>
      <c r="F53" s="477">
        <v>2</v>
      </c>
      <c r="G53" s="478"/>
      <c r="H53" s="302">
        <f>1.8+1.22*2</f>
        <v>4.24</v>
      </c>
      <c r="I53" s="287">
        <v>0.05</v>
      </c>
      <c r="J53" s="217">
        <f>I53*H53*F53</f>
        <v>0.42400000000000004</v>
      </c>
    </row>
    <row r="54" spans="1:10">
      <c r="A54" s="457"/>
      <c r="B54" s="458"/>
      <c r="C54" s="458"/>
      <c r="D54" s="458"/>
      <c r="E54" s="458"/>
      <c r="F54" s="458"/>
      <c r="G54" s="458"/>
      <c r="H54" s="458"/>
      <c r="I54" s="458"/>
      <c r="J54" s="459"/>
    </row>
    <row r="55" spans="1:10" ht="15" customHeight="1">
      <c r="A55" s="210" t="s">
        <v>107</v>
      </c>
      <c r="B55" s="301" t="s">
        <v>269</v>
      </c>
      <c r="C55" s="301" t="s">
        <v>93</v>
      </c>
      <c r="D55" s="468" t="s">
        <v>108</v>
      </c>
      <c r="E55" s="468"/>
      <c r="F55" s="468"/>
      <c r="G55" s="468"/>
      <c r="H55" s="468"/>
      <c r="I55" s="301" t="s">
        <v>264</v>
      </c>
      <c r="J55" s="211">
        <f>I65</f>
        <v>49.832158000000007</v>
      </c>
    </row>
    <row r="56" spans="1:10">
      <c r="A56" s="312"/>
      <c r="B56" s="287"/>
      <c r="C56" s="287"/>
      <c r="D56" s="465" t="s">
        <v>439</v>
      </c>
      <c r="E56" s="465"/>
      <c r="F56" s="465"/>
      <c r="G56" s="465"/>
      <c r="H56" s="465"/>
      <c r="I56" s="287"/>
      <c r="J56" s="293"/>
    </row>
    <row r="57" spans="1:10">
      <c r="A57" s="312"/>
      <c r="B57" s="287"/>
      <c r="C57" s="287"/>
      <c r="D57" s="465" t="s">
        <v>265</v>
      </c>
      <c r="E57" s="465"/>
      <c r="F57" s="313"/>
      <c r="G57" s="313" t="s">
        <v>256</v>
      </c>
      <c r="H57" s="313" t="s">
        <v>255</v>
      </c>
      <c r="I57" s="301" t="s">
        <v>267</v>
      </c>
      <c r="J57" s="295" t="s">
        <v>257</v>
      </c>
    </row>
    <row r="58" spans="1:10" s="27" customFormat="1">
      <c r="A58" s="312"/>
      <c r="B58" s="287"/>
      <c r="C58" s="287"/>
      <c r="D58" s="472" t="s">
        <v>464</v>
      </c>
      <c r="E58" s="472"/>
      <c r="F58" s="287"/>
      <c r="G58" s="287">
        <v>7.36</v>
      </c>
      <c r="H58" s="287">
        <v>13.5</v>
      </c>
      <c r="I58" s="314">
        <v>7.0000000000000007E-2</v>
      </c>
      <c r="J58" s="217">
        <f>I58*H58*G58</f>
        <v>6.9552000000000005</v>
      </c>
    </row>
    <row r="59" spans="1:10" s="27" customFormat="1">
      <c r="A59" s="312"/>
      <c r="B59" s="287"/>
      <c r="C59" s="287"/>
      <c r="D59" s="472" t="s">
        <v>465</v>
      </c>
      <c r="E59" s="472"/>
      <c r="F59" s="287"/>
      <c r="G59" s="287">
        <v>5.96</v>
      </c>
      <c r="H59" s="287">
        <v>4.21</v>
      </c>
      <c r="I59" s="314">
        <v>7.0000000000000007E-2</v>
      </c>
      <c r="J59" s="217">
        <f t="shared" ref="J59:J61" si="2">I59*H59*G59</f>
        <v>1.7564120000000001</v>
      </c>
    </row>
    <row r="60" spans="1:10" s="27" customFormat="1">
      <c r="A60" s="312"/>
      <c r="B60" s="287"/>
      <c r="C60" s="287"/>
      <c r="D60" s="472" t="s">
        <v>534</v>
      </c>
      <c r="E60" s="472"/>
      <c r="F60" s="287"/>
      <c r="G60" s="287">
        <v>1.2</v>
      </c>
      <c r="H60" s="287">
        <f>17.1+4.5+1.65</f>
        <v>23.25</v>
      </c>
      <c r="I60" s="314">
        <v>0.02</v>
      </c>
      <c r="J60" s="217">
        <f t="shared" si="2"/>
        <v>0.55800000000000005</v>
      </c>
    </row>
    <row r="61" spans="1:10" s="27" customFormat="1">
      <c r="A61" s="312"/>
      <c r="B61" s="287"/>
      <c r="C61" s="287"/>
      <c r="D61" s="472" t="s">
        <v>535</v>
      </c>
      <c r="E61" s="472"/>
      <c r="F61" s="287"/>
      <c r="G61" s="287">
        <v>3.82</v>
      </c>
      <c r="H61" s="287">
        <v>4.51</v>
      </c>
      <c r="I61" s="314">
        <v>0.03</v>
      </c>
      <c r="J61" s="217">
        <f t="shared" si="2"/>
        <v>0.51684599999999992</v>
      </c>
    </row>
    <row r="62" spans="1:10">
      <c r="A62" s="312"/>
      <c r="B62" s="287"/>
      <c r="C62" s="287"/>
      <c r="D62" s="465"/>
      <c r="E62" s="465"/>
      <c r="F62" s="499" t="s">
        <v>334</v>
      </c>
      <c r="G62" s="500"/>
      <c r="H62" s="501"/>
      <c r="I62" s="472">
        <f>J94</f>
        <v>4.5191499999999998</v>
      </c>
      <c r="J62" s="473"/>
    </row>
    <row r="63" spans="1:10">
      <c r="A63" s="312"/>
      <c r="B63" s="287"/>
      <c r="C63" s="287"/>
      <c r="D63" s="465"/>
      <c r="E63" s="465"/>
      <c r="F63" s="485" t="s">
        <v>270</v>
      </c>
      <c r="G63" s="486"/>
      <c r="H63" s="487"/>
      <c r="I63" s="472">
        <f>J34</f>
        <v>44.564850000000007</v>
      </c>
      <c r="J63" s="473"/>
    </row>
    <row r="64" spans="1:10" s="27" customFormat="1">
      <c r="A64" s="312"/>
      <c r="B64" s="287"/>
      <c r="C64" s="287"/>
      <c r="D64" s="301"/>
      <c r="E64" s="301"/>
      <c r="F64" s="485" t="s">
        <v>537</v>
      </c>
      <c r="G64" s="486"/>
      <c r="H64" s="487"/>
      <c r="I64" s="472">
        <f>SUM(J58:J61)</f>
        <v>9.7864579999999997</v>
      </c>
      <c r="J64" s="473"/>
    </row>
    <row r="65" spans="1:10">
      <c r="A65" s="312"/>
      <c r="B65" s="287"/>
      <c r="C65" s="287"/>
      <c r="D65" s="465"/>
      <c r="E65" s="465"/>
      <c r="F65" s="485" t="s">
        <v>271</v>
      </c>
      <c r="G65" s="486"/>
      <c r="H65" s="487"/>
      <c r="I65" s="505">
        <f>I63+I64-I62</f>
        <v>49.832158000000007</v>
      </c>
      <c r="J65" s="506"/>
    </row>
    <row r="66" spans="1:10">
      <c r="A66" s="457"/>
      <c r="B66" s="458"/>
      <c r="C66" s="458"/>
      <c r="D66" s="458"/>
      <c r="E66" s="458"/>
      <c r="F66" s="458"/>
      <c r="G66" s="458"/>
      <c r="H66" s="458"/>
      <c r="I66" s="458"/>
      <c r="J66" s="459"/>
    </row>
    <row r="67" spans="1:10">
      <c r="A67" s="202" t="s">
        <v>109</v>
      </c>
      <c r="B67" s="460" t="s">
        <v>272</v>
      </c>
      <c r="C67" s="460"/>
      <c r="D67" s="460"/>
      <c r="E67" s="460"/>
      <c r="F67" s="460"/>
      <c r="G67" s="460"/>
      <c r="H67" s="460"/>
      <c r="I67" s="460"/>
      <c r="J67" s="461"/>
    </row>
    <row r="68" spans="1:10" ht="18" customHeight="1">
      <c r="A68" s="203" t="s">
        <v>111</v>
      </c>
      <c r="B68" s="194" t="s">
        <v>284</v>
      </c>
      <c r="C68" s="194" t="s">
        <v>93</v>
      </c>
      <c r="D68" s="468" t="s">
        <v>385</v>
      </c>
      <c r="E68" s="468"/>
      <c r="F68" s="468"/>
      <c r="G68" s="468"/>
      <c r="H68" s="468"/>
      <c r="I68" s="194" t="s">
        <v>237</v>
      </c>
      <c r="J68" s="204">
        <f>SUM(J71:J79)</f>
        <v>29.996200000000009</v>
      </c>
    </row>
    <row r="69" spans="1:10">
      <c r="A69" s="205"/>
      <c r="B69" s="195"/>
      <c r="C69" s="195"/>
      <c r="D69" s="463" t="s">
        <v>441</v>
      </c>
      <c r="E69" s="463"/>
      <c r="F69" s="463"/>
      <c r="G69" s="463"/>
      <c r="H69" s="463"/>
      <c r="I69" s="195"/>
      <c r="J69" s="206"/>
    </row>
    <row r="70" spans="1:10">
      <c r="A70" s="205"/>
      <c r="B70" s="195"/>
      <c r="C70" s="195"/>
      <c r="D70" s="463" t="s">
        <v>265</v>
      </c>
      <c r="E70" s="463"/>
      <c r="F70" s="256" t="s">
        <v>266</v>
      </c>
      <c r="G70" s="256" t="s">
        <v>256</v>
      </c>
      <c r="H70" s="256" t="s">
        <v>255</v>
      </c>
      <c r="I70" s="194"/>
      <c r="J70" s="207" t="s">
        <v>257</v>
      </c>
    </row>
    <row r="71" spans="1:10">
      <c r="A71" s="205"/>
      <c r="B71" s="195"/>
      <c r="C71" s="195"/>
      <c r="D71" s="464" t="s">
        <v>474</v>
      </c>
      <c r="E71" s="464"/>
      <c r="F71" s="310">
        <v>10</v>
      </c>
      <c r="G71" s="308">
        <v>0.45</v>
      </c>
      <c r="H71" s="308">
        <v>0.45</v>
      </c>
      <c r="I71" s="195"/>
      <c r="J71" s="262">
        <f>G71*H71*F71</f>
        <v>2.0250000000000004</v>
      </c>
    </row>
    <row r="72" spans="1:10" s="27" customFormat="1">
      <c r="A72" s="257"/>
      <c r="B72" s="258"/>
      <c r="C72" s="258"/>
      <c r="D72" s="464" t="s">
        <v>475</v>
      </c>
      <c r="E72" s="464"/>
      <c r="F72" s="310">
        <v>14</v>
      </c>
      <c r="G72" s="308">
        <v>0.6</v>
      </c>
      <c r="H72" s="308">
        <v>0.6</v>
      </c>
      <c r="I72" s="258"/>
      <c r="J72" s="262">
        <f t="shared" ref="J72:J79" si="3">G72*H72*F72</f>
        <v>5.04</v>
      </c>
    </row>
    <row r="73" spans="1:10" s="27" customFormat="1">
      <c r="A73" s="257"/>
      <c r="B73" s="258"/>
      <c r="C73" s="258"/>
      <c r="D73" s="464" t="s">
        <v>476</v>
      </c>
      <c r="E73" s="464"/>
      <c r="F73" s="310">
        <v>6</v>
      </c>
      <c r="G73" s="308">
        <v>0.6</v>
      </c>
      <c r="H73" s="308">
        <v>0.6</v>
      </c>
      <c r="I73" s="258"/>
      <c r="J73" s="262">
        <f t="shared" si="3"/>
        <v>2.16</v>
      </c>
    </row>
    <row r="74" spans="1:10" s="27" customFormat="1">
      <c r="A74" s="257"/>
      <c r="B74" s="258"/>
      <c r="C74" s="258"/>
      <c r="D74" s="464" t="s">
        <v>477</v>
      </c>
      <c r="E74" s="464"/>
      <c r="F74" s="310">
        <v>6</v>
      </c>
      <c r="G74" s="308">
        <v>0.6</v>
      </c>
      <c r="H74" s="308">
        <v>0.6</v>
      </c>
      <c r="I74" s="258"/>
      <c r="J74" s="262">
        <f t="shared" si="3"/>
        <v>2.16</v>
      </c>
    </row>
    <row r="75" spans="1:10" s="27" customFormat="1">
      <c r="A75" s="257"/>
      <c r="B75" s="258"/>
      <c r="C75" s="258"/>
      <c r="D75" s="464" t="s">
        <v>478</v>
      </c>
      <c r="E75" s="464"/>
      <c r="F75" s="310">
        <v>1</v>
      </c>
      <c r="G75" s="308">
        <v>0.14000000000000001</v>
      </c>
      <c r="H75" s="308">
        <v>36.840000000000003</v>
      </c>
      <c r="I75" s="258"/>
      <c r="J75" s="262">
        <f t="shared" si="3"/>
        <v>5.1576000000000013</v>
      </c>
    </row>
    <row r="76" spans="1:10" s="27" customFormat="1">
      <c r="A76" s="257"/>
      <c r="B76" s="258"/>
      <c r="C76" s="258"/>
      <c r="D76" s="464" t="s">
        <v>469</v>
      </c>
      <c r="E76" s="464"/>
      <c r="F76" s="310">
        <v>1</v>
      </c>
      <c r="G76" s="308">
        <v>0.14000000000000001</v>
      </c>
      <c r="H76" s="308">
        <f>13.5*2+7.22*3+2.52</f>
        <v>51.18</v>
      </c>
      <c r="I76" s="258"/>
      <c r="J76" s="262">
        <f t="shared" si="3"/>
        <v>7.1652000000000005</v>
      </c>
    </row>
    <row r="77" spans="1:10" s="27" customFormat="1">
      <c r="A77" s="257"/>
      <c r="B77" s="258"/>
      <c r="C77" s="258"/>
      <c r="D77" s="464" t="s">
        <v>470</v>
      </c>
      <c r="E77" s="464"/>
      <c r="F77" s="310">
        <v>1</v>
      </c>
      <c r="G77" s="308">
        <v>0.14000000000000001</v>
      </c>
      <c r="H77" s="308">
        <f>4.07*4+6.1*2</f>
        <v>28.48</v>
      </c>
      <c r="I77" s="258"/>
      <c r="J77" s="262">
        <f t="shared" si="3"/>
        <v>3.9872000000000005</v>
      </c>
    </row>
    <row r="78" spans="1:10" s="27" customFormat="1">
      <c r="A78" s="257"/>
      <c r="B78" s="258"/>
      <c r="C78" s="258"/>
      <c r="D78" s="464" t="s">
        <v>544</v>
      </c>
      <c r="E78" s="464"/>
      <c r="F78" s="310">
        <v>1</v>
      </c>
      <c r="G78" s="308">
        <v>0.14000000000000001</v>
      </c>
      <c r="H78" s="308">
        <f>2.28*3+1.8+1.22*2</f>
        <v>11.08</v>
      </c>
      <c r="I78" s="258"/>
      <c r="J78" s="262">
        <f t="shared" si="3"/>
        <v>1.5512000000000001</v>
      </c>
    </row>
    <row r="79" spans="1:10" s="27" customFormat="1">
      <c r="A79" s="279"/>
      <c r="B79" s="280"/>
      <c r="C79" s="280"/>
      <c r="D79" s="464" t="s">
        <v>529</v>
      </c>
      <c r="E79" s="464"/>
      <c r="F79" s="286">
        <v>1</v>
      </c>
      <c r="G79" s="286">
        <v>0.5</v>
      </c>
      <c r="H79" s="286">
        <v>1.5</v>
      </c>
      <c r="I79" s="280"/>
      <c r="J79" s="285">
        <f t="shared" si="3"/>
        <v>0.75</v>
      </c>
    </row>
    <row r="80" spans="1:10">
      <c r="A80" s="457"/>
      <c r="B80" s="458"/>
      <c r="C80" s="458"/>
      <c r="D80" s="458"/>
      <c r="E80" s="458"/>
      <c r="F80" s="458"/>
      <c r="G80" s="458"/>
      <c r="H80" s="458"/>
      <c r="I80" s="458"/>
      <c r="J80" s="459"/>
    </row>
    <row r="81" spans="1:10" ht="23.25" customHeight="1">
      <c r="A81" s="203" t="s">
        <v>112</v>
      </c>
      <c r="B81" s="194">
        <v>5651</v>
      </c>
      <c r="C81" s="194" t="s">
        <v>93</v>
      </c>
      <c r="D81" s="468" t="s">
        <v>432</v>
      </c>
      <c r="E81" s="468"/>
      <c r="F81" s="468"/>
      <c r="G81" s="468"/>
      <c r="H81" s="468"/>
      <c r="I81" s="194" t="s">
        <v>237</v>
      </c>
      <c r="J81" s="204">
        <f>SUM(J84:J92)</f>
        <v>77.089999999999989</v>
      </c>
    </row>
    <row r="82" spans="1:10">
      <c r="A82" s="205"/>
      <c r="B82" s="195"/>
      <c r="C82" s="195"/>
      <c r="D82" s="463" t="s">
        <v>442</v>
      </c>
      <c r="E82" s="463"/>
      <c r="F82" s="463"/>
      <c r="G82" s="463"/>
      <c r="H82" s="463"/>
      <c r="I82" s="195"/>
      <c r="J82" s="206"/>
    </row>
    <row r="83" spans="1:10">
      <c r="A83" s="205"/>
      <c r="B83" s="195"/>
      <c r="C83" s="194"/>
      <c r="D83" s="463" t="s">
        <v>265</v>
      </c>
      <c r="E83" s="463"/>
      <c r="F83" s="194" t="s">
        <v>266</v>
      </c>
      <c r="G83" s="194" t="s">
        <v>256</v>
      </c>
      <c r="H83" s="194" t="s">
        <v>255</v>
      </c>
      <c r="I83" s="194" t="s">
        <v>267</v>
      </c>
      <c r="J83" s="207" t="s">
        <v>257</v>
      </c>
    </row>
    <row r="84" spans="1:10">
      <c r="A84" s="205"/>
      <c r="B84" s="195"/>
      <c r="C84" s="197"/>
      <c r="D84" s="464" t="s">
        <v>474</v>
      </c>
      <c r="E84" s="464"/>
      <c r="F84" s="310">
        <v>10</v>
      </c>
      <c r="G84" s="308">
        <v>0.45</v>
      </c>
      <c r="H84" s="308">
        <v>0.45</v>
      </c>
      <c r="I84" s="308">
        <v>0.2</v>
      </c>
      <c r="J84" s="262">
        <f>((G84*2)+(H84*2)*I84)*F84</f>
        <v>10.8</v>
      </c>
    </row>
    <row r="85" spans="1:10" s="27" customFormat="1">
      <c r="A85" s="257"/>
      <c r="B85" s="258"/>
      <c r="C85" s="197"/>
      <c r="D85" s="464" t="s">
        <v>475</v>
      </c>
      <c r="E85" s="464"/>
      <c r="F85" s="310">
        <v>14</v>
      </c>
      <c r="G85" s="308">
        <v>0.6</v>
      </c>
      <c r="H85" s="308">
        <v>0.6</v>
      </c>
      <c r="I85" s="308">
        <v>0.2</v>
      </c>
      <c r="J85" s="262">
        <f t="shared" ref="J85:J87" si="4">((G85*2)+(H85*2)*I85)*F85</f>
        <v>20.16</v>
      </c>
    </row>
    <row r="86" spans="1:10" s="27" customFormat="1">
      <c r="A86" s="257"/>
      <c r="B86" s="258"/>
      <c r="C86" s="197"/>
      <c r="D86" s="464" t="s">
        <v>476</v>
      </c>
      <c r="E86" s="464"/>
      <c r="F86" s="310">
        <v>6</v>
      </c>
      <c r="G86" s="308">
        <v>0.6</v>
      </c>
      <c r="H86" s="308">
        <v>0.6</v>
      </c>
      <c r="I86" s="308">
        <v>0.2</v>
      </c>
      <c r="J86" s="262">
        <f t="shared" si="4"/>
        <v>8.64</v>
      </c>
    </row>
    <row r="87" spans="1:10" s="27" customFormat="1">
      <c r="A87" s="257"/>
      <c r="B87" s="258"/>
      <c r="C87" s="197"/>
      <c r="D87" s="464" t="s">
        <v>477</v>
      </c>
      <c r="E87" s="464"/>
      <c r="F87" s="310">
        <v>6</v>
      </c>
      <c r="G87" s="308">
        <v>0.6</v>
      </c>
      <c r="H87" s="308">
        <v>0.6</v>
      </c>
      <c r="I87" s="308">
        <v>0.2</v>
      </c>
      <c r="J87" s="262">
        <f t="shared" si="4"/>
        <v>8.64</v>
      </c>
    </row>
    <row r="88" spans="1:10" s="27" customFormat="1">
      <c r="A88" s="303"/>
      <c r="B88" s="304"/>
      <c r="C88" s="197"/>
      <c r="D88" s="464" t="s">
        <v>545</v>
      </c>
      <c r="E88" s="464"/>
      <c r="F88" s="310">
        <v>10</v>
      </c>
      <c r="G88" s="308">
        <v>0.14000000000000001</v>
      </c>
      <c r="H88" s="308">
        <v>0.4</v>
      </c>
      <c r="I88" s="308">
        <v>0.65</v>
      </c>
      <c r="J88" s="307">
        <f>((G88*2)+(H88*2)*I88)*F88</f>
        <v>8</v>
      </c>
    </row>
    <row r="89" spans="1:10" s="27" customFormat="1">
      <c r="A89" s="303"/>
      <c r="B89" s="304"/>
      <c r="C89" s="197"/>
      <c r="D89" s="464" t="s">
        <v>546</v>
      </c>
      <c r="E89" s="464"/>
      <c r="F89" s="310">
        <v>14</v>
      </c>
      <c r="G89" s="308">
        <v>0.14000000000000001</v>
      </c>
      <c r="H89" s="308">
        <v>0.4</v>
      </c>
      <c r="I89" s="308">
        <v>0.65</v>
      </c>
      <c r="J89" s="307">
        <f t="shared" ref="J89:J91" si="5">((G89*2)+(H89*2)*I89)*F89</f>
        <v>11.200000000000001</v>
      </c>
    </row>
    <row r="90" spans="1:10" s="27" customFormat="1">
      <c r="A90" s="303"/>
      <c r="B90" s="304"/>
      <c r="C90" s="197"/>
      <c r="D90" s="464" t="s">
        <v>547</v>
      </c>
      <c r="E90" s="464"/>
      <c r="F90" s="310">
        <v>6</v>
      </c>
      <c r="G90" s="308">
        <v>0.14000000000000001</v>
      </c>
      <c r="H90" s="308">
        <v>0.4</v>
      </c>
      <c r="I90" s="308">
        <v>0.65</v>
      </c>
      <c r="J90" s="307">
        <f t="shared" si="5"/>
        <v>4.8000000000000007</v>
      </c>
    </row>
    <row r="91" spans="1:10" s="27" customFormat="1">
      <c r="A91" s="303"/>
      <c r="B91" s="304"/>
      <c r="C91" s="197"/>
      <c r="D91" s="464" t="s">
        <v>548</v>
      </c>
      <c r="E91" s="464"/>
      <c r="F91" s="310">
        <v>6</v>
      </c>
      <c r="G91" s="308">
        <v>0.14000000000000001</v>
      </c>
      <c r="H91" s="308">
        <v>0.4</v>
      </c>
      <c r="I91" s="308">
        <v>0.65</v>
      </c>
      <c r="J91" s="307">
        <f t="shared" si="5"/>
        <v>4.8000000000000007</v>
      </c>
    </row>
    <row r="92" spans="1:10" s="27" customFormat="1">
      <c r="A92" s="279"/>
      <c r="B92" s="280"/>
      <c r="C92" s="280"/>
      <c r="D92" s="464" t="s">
        <v>529</v>
      </c>
      <c r="E92" s="464"/>
      <c r="F92" s="286">
        <v>2</v>
      </c>
      <c r="G92" s="286">
        <v>0.5</v>
      </c>
      <c r="H92" s="286"/>
      <c r="I92" s="306">
        <f>0.05/2*2</f>
        <v>0.05</v>
      </c>
      <c r="J92" s="285">
        <f>F92*G92*I92</f>
        <v>0.05</v>
      </c>
    </row>
    <row r="93" spans="1:10">
      <c r="A93" s="457"/>
      <c r="B93" s="458"/>
      <c r="C93" s="458"/>
      <c r="D93" s="458"/>
      <c r="E93" s="458"/>
      <c r="F93" s="458"/>
      <c r="G93" s="458"/>
      <c r="H93" s="458"/>
      <c r="I93" s="458"/>
      <c r="J93" s="459"/>
    </row>
    <row r="94" spans="1:10" s="110" customFormat="1" ht="31.5" customHeight="1">
      <c r="A94" s="210" t="s">
        <v>113</v>
      </c>
      <c r="B94" s="301" t="s">
        <v>542</v>
      </c>
      <c r="C94" s="199" t="s">
        <v>93</v>
      </c>
      <c r="D94" s="468" t="s">
        <v>541</v>
      </c>
      <c r="E94" s="468"/>
      <c r="F94" s="468"/>
      <c r="G94" s="468"/>
      <c r="H94" s="468"/>
      <c r="I94" s="199" t="s">
        <v>264</v>
      </c>
      <c r="J94" s="211">
        <f>SUM(J97:J105)</f>
        <v>4.5191499999999998</v>
      </c>
    </row>
    <row r="95" spans="1:10" ht="36" customHeight="1">
      <c r="A95" s="205"/>
      <c r="B95" s="195"/>
      <c r="C95" s="195"/>
      <c r="D95" s="507" t="s">
        <v>538</v>
      </c>
      <c r="E95" s="463"/>
      <c r="F95" s="463"/>
      <c r="G95" s="463"/>
      <c r="H95" s="463"/>
      <c r="I95" s="195"/>
      <c r="J95" s="206"/>
    </row>
    <row r="96" spans="1:10">
      <c r="A96" s="205"/>
      <c r="B96" s="195"/>
      <c r="C96" s="195"/>
      <c r="D96" s="463" t="s">
        <v>265</v>
      </c>
      <c r="E96" s="463"/>
      <c r="F96" s="256" t="s">
        <v>468</v>
      </c>
      <c r="G96" s="263" t="s">
        <v>425</v>
      </c>
      <c r="H96" s="263" t="s">
        <v>267</v>
      </c>
      <c r="I96" s="256" t="s">
        <v>456</v>
      </c>
      <c r="J96" s="207" t="s">
        <v>257</v>
      </c>
    </row>
    <row r="97" spans="1:12">
      <c r="A97" s="205"/>
      <c r="B97" s="195"/>
      <c r="C97" s="195"/>
      <c r="D97" s="472" t="s">
        <v>474</v>
      </c>
      <c r="E97" s="472"/>
      <c r="F97" s="474" t="s">
        <v>539</v>
      </c>
      <c r="G97" s="475"/>
      <c r="H97" s="476"/>
      <c r="I97" s="302">
        <v>10</v>
      </c>
      <c r="J97" s="217">
        <f>0.059*I97</f>
        <v>0.59</v>
      </c>
      <c r="L97" s="27"/>
    </row>
    <row r="98" spans="1:12" s="27" customFormat="1">
      <c r="A98" s="257"/>
      <c r="B98" s="258"/>
      <c r="C98" s="258"/>
      <c r="D98" s="472" t="s">
        <v>475</v>
      </c>
      <c r="E98" s="472"/>
      <c r="F98" s="474" t="s">
        <v>539</v>
      </c>
      <c r="G98" s="475"/>
      <c r="H98" s="476"/>
      <c r="I98" s="302">
        <v>14</v>
      </c>
      <c r="J98" s="217">
        <f>0.1*I98</f>
        <v>1.4000000000000001</v>
      </c>
    </row>
    <row r="99" spans="1:12" s="27" customFormat="1">
      <c r="A99" s="257"/>
      <c r="B99" s="258"/>
      <c r="C99" s="258"/>
      <c r="D99" s="472" t="s">
        <v>476</v>
      </c>
      <c r="E99" s="472"/>
      <c r="F99" s="474" t="s">
        <v>539</v>
      </c>
      <c r="G99" s="475"/>
      <c r="H99" s="476"/>
      <c r="I99" s="302">
        <v>6</v>
      </c>
      <c r="J99" s="217">
        <f>0.1*I99</f>
        <v>0.60000000000000009</v>
      </c>
    </row>
    <row r="100" spans="1:12" s="27" customFormat="1">
      <c r="A100" s="257"/>
      <c r="B100" s="258"/>
      <c r="C100" s="258"/>
      <c r="D100" s="472" t="s">
        <v>477</v>
      </c>
      <c r="E100" s="472"/>
      <c r="F100" s="474" t="s">
        <v>539</v>
      </c>
      <c r="G100" s="475"/>
      <c r="H100" s="476"/>
      <c r="I100" s="302">
        <v>6</v>
      </c>
      <c r="J100" s="217">
        <f>0.1*I100</f>
        <v>0.60000000000000009</v>
      </c>
    </row>
    <row r="101" spans="1:12" s="27" customFormat="1">
      <c r="A101" s="257"/>
      <c r="B101" s="258"/>
      <c r="C101" s="258"/>
      <c r="D101" s="472" t="s">
        <v>480</v>
      </c>
      <c r="E101" s="472"/>
      <c r="F101" s="302">
        <v>0.4</v>
      </c>
      <c r="G101" s="302">
        <v>0.14000000000000001</v>
      </c>
      <c r="H101" s="302">
        <v>0.65</v>
      </c>
      <c r="I101" s="302">
        <v>10</v>
      </c>
      <c r="J101" s="217">
        <f>F101*G101*H101*I101</f>
        <v>0.3640000000000001</v>
      </c>
    </row>
    <row r="102" spans="1:12" s="27" customFormat="1">
      <c r="A102" s="257"/>
      <c r="B102" s="258"/>
      <c r="C102" s="258"/>
      <c r="D102" s="472" t="s">
        <v>481</v>
      </c>
      <c r="E102" s="472"/>
      <c r="F102" s="302">
        <v>0.4</v>
      </c>
      <c r="G102" s="302">
        <v>0.14000000000000001</v>
      </c>
      <c r="H102" s="302">
        <v>0.65</v>
      </c>
      <c r="I102" s="302">
        <v>14</v>
      </c>
      <c r="J102" s="217">
        <f t="shared" ref="J102:J105" si="6">F102*G102*H102*I102</f>
        <v>0.50960000000000016</v>
      </c>
    </row>
    <row r="103" spans="1:12" s="27" customFormat="1">
      <c r="A103" s="257"/>
      <c r="B103" s="258"/>
      <c r="C103" s="258"/>
      <c r="D103" s="472" t="s">
        <v>540</v>
      </c>
      <c r="E103" s="472"/>
      <c r="F103" s="302">
        <v>0.4</v>
      </c>
      <c r="G103" s="302">
        <v>0.14000000000000001</v>
      </c>
      <c r="H103" s="302">
        <v>0.65</v>
      </c>
      <c r="I103" s="302">
        <v>6</v>
      </c>
      <c r="J103" s="217">
        <f t="shared" si="6"/>
        <v>0.21840000000000004</v>
      </c>
    </row>
    <row r="104" spans="1:12" s="27" customFormat="1">
      <c r="A104" s="257"/>
      <c r="B104" s="258"/>
      <c r="C104" s="258"/>
      <c r="D104" s="472" t="s">
        <v>482</v>
      </c>
      <c r="E104" s="472"/>
      <c r="F104" s="302">
        <v>0.4</v>
      </c>
      <c r="G104" s="302">
        <v>0.14000000000000001</v>
      </c>
      <c r="H104" s="302">
        <v>0.65</v>
      </c>
      <c r="I104" s="302">
        <v>6</v>
      </c>
      <c r="J104" s="217">
        <f t="shared" si="6"/>
        <v>0.21840000000000004</v>
      </c>
    </row>
    <row r="105" spans="1:12" s="27" customFormat="1">
      <c r="A105" s="279"/>
      <c r="B105" s="280"/>
      <c r="C105" s="280"/>
      <c r="D105" s="472" t="s">
        <v>529</v>
      </c>
      <c r="E105" s="472"/>
      <c r="F105" s="302">
        <v>1.5</v>
      </c>
      <c r="G105" s="302">
        <v>0.5</v>
      </c>
      <c r="H105" s="287">
        <f>0.05/2</f>
        <v>2.5000000000000001E-2</v>
      </c>
      <c r="I105" s="287">
        <v>1</v>
      </c>
      <c r="J105" s="217">
        <f t="shared" si="6"/>
        <v>1.8750000000000003E-2</v>
      </c>
      <c r="K105" s="311"/>
    </row>
    <row r="106" spans="1:12">
      <c r="A106" s="457"/>
      <c r="B106" s="458"/>
      <c r="C106" s="458"/>
      <c r="D106" s="458"/>
      <c r="E106" s="458"/>
      <c r="F106" s="458"/>
      <c r="G106" s="458"/>
      <c r="H106" s="458"/>
      <c r="I106" s="458"/>
      <c r="J106" s="459"/>
      <c r="K106" s="359"/>
    </row>
    <row r="107" spans="1:12" s="27" customFormat="1" ht="23.25" customHeight="1">
      <c r="A107" s="203" t="s">
        <v>114</v>
      </c>
      <c r="B107" s="337" t="s">
        <v>274</v>
      </c>
      <c r="C107" s="337" t="s">
        <v>93</v>
      </c>
      <c r="D107" s="468" t="s">
        <v>387</v>
      </c>
      <c r="E107" s="468"/>
      <c r="F107" s="468"/>
      <c r="G107" s="468"/>
      <c r="H107" s="468"/>
      <c r="I107" s="337" t="s">
        <v>237</v>
      </c>
      <c r="J107" s="204">
        <f>SUM(J110:J122)</f>
        <v>119.8914</v>
      </c>
    </row>
    <row r="108" spans="1:12" s="27" customFormat="1" ht="31.5" customHeight="1">
      <c r="A108" s="343"/>
      <c r="B108" s="341"/>
      <c r="C108" s="341"/>
      <c r="D108" s="479" t="s">
        <v>610</v>
      </c>
      <c r="E108" s="480"/>
      <c r="F108" s="480"/>
      <c r="G108" s="480"/>
      <c r="H108" s="481"/>
      <c r="I108" s="341"/>
      <c r="J108" s="344"/>
    </row>
    <row r="109" spans="1:12" s="27" customFormat="1">
      <c r="A109" s="343"/>
      <c r="B109" s="341"/>
      <c r="C109" s="337"/>
      <c r="D109" s="463" t="s">
        <v>265</v>
      </c>
      <c r="E109" s="463"/>
      <c r="F109" s="337" t="s">
        <v>266</v>
      </c>
      <c r="G109" s="337" t="s">
        <v>256</v>
      </c>
      <c r="H109" s="337" t="s">
        <v>255</v>
      </c>
      <c r="I109" s="337" t="s">
        <v>267</v>
      </c>
      <c r="J109" s="207" t="s">
        <v>257</v>
      </c>
    </row>
    <row r="110" spans="1:12" s="27" customFormat="1">
      <c r="A110" s="343"/>
      <c r="B110" s="341"/>
      <c r="C110" s="197"/>
      <c r="D110" s="464" t="s">
        <v>474</v>
      </c>
      <c r="E110" s="464"/>
      <c r="F110" s="310">
        <v>10</v>
      </c>
      <c r="G110" s="342">
        <v>0.45</v>
      </c>
      <c r="H110" s="342">
        <v>0.45</v>
      </c>
      <c r="I110" s="342">
        <v>0.2</v>
      </c>
      <c r="J110" s="339">
        <f>((G110*2)+(H110*2)*I110)*F110</f>
        <v>10.8</v>
      </c>
    </row>
    <row r="111" spans="1:12" s="27" customFormat="1">
      <c r="A111" s="343"/>
      <c r="B111" s="341"/>
      <c r="C111" s="197"/>
      <c r="D111" s="464" t="s">
        <v>475</v>
      </c>
      <c r="E111" s="464"/>
      <c r="F111" s="310">
        <v>14</v>
      </c>
      <c r="G111" s="342">
        <v>0.6</v>
      </c>
      <c r="H111" s="342">
        <v>0.6</v>
      </c>
      <c r="I111" s="342">
        <v>0.2</v>
      </c>
      <c r="J111" s="339">
        <f t="shared" ref="J111:J113" si="7">((G111*2)+(H111*2)*I111)*F111</f>
        <v>20.16</v>
      </c>
    </row>
    <row r="112" spans="1:12" s="27" customFormat="1">
      <c r="A112" s="343"/>
      <c r="B112" s="341"/>
      <c r="C112" s="197"/>
      <c r="D112" s="464" t="s">
        <v>476</v>
      </c>
      <c r="E112" s="464"/>
      <c r="F112" s="310">
        <v>6</v>
      </c>
      <c r="G112" s="342">
        <v>0.6</v>
      </c>
      <c r="H112" s="342">
        <v>0.6</v>
      </c>
      <c r="I112" s="342">
        <v>0.2</v>
      </c>
      <c r="J112" s="339">
        <f t="shared" si="7"/>
        <v>8.64</v>
      </c>
    </row>
    <row r="113" spans="1:11" s="27" customFormat="1">
      <c r="A113" s="343"/>
      <c r="B113" s="341"/>
      <c r="C113" s="197"/>
      <c r="D113" s="464" t="s">
        <v>477</v>
      </c>
      <c r="E113" s="464"/>
      <c r="F113" s="310">
        <v>6</v>
      </c>
      <c r="G113" s="342">
        <v>0.6</v>
      </c>
      <c r="H113" s="342">
        <v>0.6</v>
      </c>
      <c r="I113" s="342">
        <v>0.2</v>
      </c>
      <c r="J113" s="339">
        <f t="shared" si="7"/>
        <v>8.64</v>
      </c>
    </row>
    <row r="114" spans="1:11" s="27" customFormat="1">
      <c r="A114" s="343"/>
      <c r="B114" s="341"/>
      <c r="C114" s="197"/>
      <c r="D114" s="464" t="s">
        <v>545</v>
      </c>
      <c r="E114" s="464"/>
      <c r="F114" s="310">
        <v>10</v>
      </c>
      <c r="G114" s="342">
        <v>0.14000000000000001</v>
      </c>
      <c r="H114" s="342">
        <v>0.4</v>
      </c>
      <c r="I114" s="342">
        <v>0.65</v>
      </c>
      <c r="J114" s="339">
        <f>((G114*2)+(H114*2)*I114)*F114</f>
        <v>8</v>
      </c>
    </row>
    <row r="115" spans="1:11" s="27" customFormat="1">
      <c r="A115" s="343"/>
      <c r="B115" s="341"/>
      <c r="C115" s="197"/>
      <c r="D115" s="464" t="s">
        <v>546</v>
      </c>
      <c r="E115" s="464"/>
      <c r="F115" s="310">
        <v>14</v>
      </c>
      <c r="G115" s="342">
        <v>0.14000000000000001</v>
      </c>
      <c r="H115" s="342">
        <v>0.4</v>
      </c>
      <c r="I115" s="342">
        <v>0.65</v>
      </c>
      <c r="J115" s="339">
        <f t="shared" ref="J115:J117" si="8">((G115*2)+(H115*2)*I115)*F115</f>
        <v>11.200000000000001</v>
      </c>
    </row>
    <row r="116" spans="1:11" s="27" customFormat="1">
      <c r="A116" s="343"/>
      <c r="B116" s="341"/>
      <c r="C116" s="197"/>
      <c r="D116" s="464" t="s">
        <v>547</v>
      </c>
      <c r="E116" s="464"/>
      <c r="F116" s="310">
        <v>6</v>
      </c>
      <c r="G116" s="342">
        <v>0.14000000000000001</v>
      </c>
      <c r="H116" s="342">
        <v>0.4</v>
      </c>
      <c r="I116" s="342">
        <v>0.65</v>
      </c>
      <c r="J116" s="339">
        <f t="shared" si="8"/>
        <v>4.8000000000000007</v>
      </c>
    </row>
    <row r="117" spans="1:11" s="27" customFormat="1">
      <c r="A117" s="343"/>
      <c r="B117" s="341"/>
      <c r="C117" s="197"/>
      <c r="D117" s="464" t="s">
        <v>548</v>
      </c>
      <c r="E117" s="464"/>
      <c r="F117" s="310">
        <v>6</v>
      </c>
      <c r="G117" s="342">
        <v>0.14000000000000001</v>
      </c>
      <c r="H117" s="342">
        <v>0.4</v>
      </c>
      <c r="I117" s="342">
        <v>0.65</v>
      </c>
      <c r="J117" s="339">
        <f t="shared" si="8"/>
        <v>4.8000000000000007</v>
      </c>
    </row>
    <row r="118" spans="1:11" s="27" customFormat="1">
      <c r="A118" s="343"/>
      <c r="B118" s="341"/>
      <c r="C118" s="341"/>
      <c r="D118" s="472" t="s">
        <v>478</v>
      </c>
      <c r="E118" s="472"/>
      <c r="F118" s="342">
        <v>2</v>
      </c>
      <c r="G118" s="342"/>
      <c r="H118" s="342">
        <v>36.840000000000003</v>
      </c>
      <c r="I118" s="342">
        <v>0.16500000000000001</v>
      </c>
      <c r="J118" s="339">
        <f>I118*H118*F118</f>
        <v>12.157200000000001</v>
      </c>
      <c r="K118" s="311"/>
    </row>
    <row r="119" spans="1:11" s="27" customFormat="1">
      <c r="A119" s="343"/>
      <c r="B119" s="341"/>
      <c r="C119" s="341"/>
      <c r="D119" s="472" t="s">
        <v>469</v>
      </c>
      <c r="E119" s="472"/>
      <c r="F119" s="342">
        <v>2</v>
      </c>
      <c r="G119" s="342"/>
      <c r="H119" s="342">
        <f>13.5*2+7.22*3+2.52</f>
        <v>51.18</v>
      </c>
      <c r="I119" s="342">
        <v>0.16500000000000001</v>
      </c>
      <c r="J119" s="339">
        <f t="shared" ref="J119:J121" si="9">I119*H119*F119</f>
        <v>16.889400000000002</v>
      </c>
      <c r="K119" s="311"/>
    </row>
    <row r="120" spans="1:11" s="27" customFormat="1">
      <c r="A120" s="343"/>
      <c r="B120" s="341"/>
      <c r="C120" s="341"/>
      <c r="D120" s="472" t="s">
        <v>470</v>
      </c>
      <c r="E120" s="472"/>
      <c r="F120" s="342">
        <v>2</v>
      </c>
      <c r="G120" s="342"/>
      <c r="H120" s="342">
        <f>4.07*4+6.1*2</f>
        <v>28.48</v>
      </c>
      <c r="I120" s="342">
        <v>0.16500000000000001</v>
      </c>
      <c r="J120" s="339">
        <f t="shared" si="9"/>
        <v>9.3984000000000005</v>
      </c>
      <c r="K120" s="311"/>
    </row>
    <row r="121" spans="1:11" s="27" customFormat="1">
      <c r="A121" s="343"/>
      <c r="B121" s="341"/>
      <c r="C121" s="341"/>
      <c r="D121" s="472" t="s">
        <v>471</v>
      </c>
      <c r="E121" s="472"/>
      <c r="F121" s="342">
        <v>2</v>
      </c>
      <c r="G121" s="342"/>
      <c r="H121" s="342">
        <f>2.28*3+1.8+1.22*2</f>
        <v>11.08</v>
      </c>
      <c r="I121" s="342">
        <v>0.16500000000000001</v>
      </c>
      <c r="J121" s="339">
        <f t="shared" si="9"/>
        <v>3.6564000000000001</v>
      </c>
      <c r="K121" s="311"/>
    </row>
    <row r="122" spans="1:11" s="27" customFormat="1">
      <c r="A122" s="343"/>
      <c r="B122" s="341"/>
      <c r="C122" s="341"/>
      <c r="D122" s="464" t="s">
        <v>529</v>
      </c>
      <c r="E122" s="464"/>
      <c r="F122" s="342">
        <v>1</v>
      </c>
      <c r="G122" s="342">
        <v>0.5</v>
      </c>
      <c r="H122" s="342">
        <v>1.5</v>
      </c>
      <c r="I122" s="338"/>
      <c r="J122" s="339">
        <f>G122*H122*F122</f>
        <v>0.75</v>
      </c>
    </row>
    <row r="123" spans="1:11" s="27" customFormat="1">
      <c r="A123" s="457"/>
      <c r="B123" s="458"/>
      <c r="C123" s="458"/>
      <c r="D123" s="458"/>
      <c r="E123" s="458"/>
      <c r="F123" s="458"/>
      <c r="G123" s="458"/>
      <c r="H123" s="458"/>
      <c r="I123" s="458"/>
      <c r="J123" s="459"/>
    </row>
    <row r="124" spans="1:11" s="111" customFormat="1" ht="41.25" customHeight="1">
      <c r="A124" s="232" t="s">
        <v>115</v>
      </c>
      <c r="B124" s="233" t="s">
        <v>447</v>
      </c>
      <c r="C124" s="233" t="s">
        <v>93</v>
      </c>
      <c r="D124" s="467" t="s">
        <v>616</v>
      </c>
      <c r="E124" s="467"/>
      <c r="F124" s="467"/>
      <c r="G124" s="467"/>
      <c r="H124" s="467"/>
      <c r="I124" s="233" t="s">
        <v>237</v>
      </c>
      <c r="J124" s="234">
        <f>SUM(J127:J130)</f>
        <v>28.240200000000002</v>
      </c>
    </row>
    <row r="125" spans="1:11" s="27" customFormat="1">
      <c r="A125" s="236"/>
      <c r="B125" s="237"/>
      <c r="C125" s="237"/>
      <c r="D125" s="463" t="s">
        <v>472</v>
      </c>
      <c r="E125" s="463"/>
      <c r="F125" s="463"/>
      <c r="G125" s="463"/>
      <c r="H125" s="463"/>
      <c r="I125" s="237"/>
      <c r="J125" s="238"/>
    </row>
    <row r="126" spans="1:11" s="27" customFormat="1">
      <c r="A126" s="236"/>
      <c r="B126" s="237"/>
      <c r="C126" s="237"/>
      <c r="D126" s="463" t="s">
        <v>265</v>
      </c>
      <c r="E126" s="463"/>
      <c r="F126" s="256" t="s">
        <v>255</v>
      </c>
      <c r="G126" s="256" t="s">
        <v>262</v>
      </c>
      <c r="H126" s="305" t="s">
        <v>440</v>
      </c>
      <c r="I126" s="239"/>
      <c r="J126" s="207" t="s">
        <v>257</v>
      </c>
    </row>
    <row r="127" spans="1:11" s="27" customFormat="1">
      <c r="A127" s="236"/>
      <c r="B127" s="237"/>
      <c r="C127" s="237"/>
      <c r="D127" s="464" t="s">
        <v>483</v>
      </c>
      <c r="E127" s="464"/>
      <c r="F127" s="308">
        <v>36.840000000000003</v>
      </c>
      <c r="G127" s="308">
        <v>0.19</v>
      </c>
      <c r="H127" s="315">
        <v>1</v>
      </c>
      <c r="I127" s="237"/>
      <c r="J127" s="262">
        <f>F127*G127+H127</f>
        <v>7.9996000000000009</v>
      </c>
    </row>
    <row r="128" spans="1:11" s="27" customFormat="1">
      <c r="A128" s="236"/>
      <c r="B128" s="237"/>
      <c r="C128" s="237"/>
      <c r="D128" s="464" t="s">
        <v>549</v>
      </c>
      <c r="E128" s="464"/>
      <c r="F128" s="308">
        <f>13.5*2+7.22*3+2.52</f>
        <v>51.18</v>
      </c>
      <c r="G128" s="308">
        <v>0.19</v>
      </c>
      <c r="H128" s="315">
        <v>1</v>
      </c>
      <c r="I128" s="237"/>
      <c r="J128" s="307">
        <f t="shared" ref="J128:J130" si="10">F128*G128+H128</f>
        <v>10.7242</v>
      </c>
    </row>
    <row r="129" spans="1:10" s="27" customFormat="1">
      <c r="A129" s="257"/>
      <c r="B129" s="258"/>
      <c r="C129" s="258"/>
      <c r="D129" s="464" t="s">
        <v>465</v>
      </c>
      <c r="E129" s="464"/>
      <c r="F129" s="308">
        <f>4.07*4+6.1*2</f>
        <v>28.48</v>
      </c>
      <c r="G129" s="308">
        <v>0.19</v>
      </c>
      <c r="H129" s="315">
        <v>1</v>
      </c>
      <c r="I129" s="258"/>
      <c r="J129" s="307">
        <f t="shared" si="10"/>
        <v>6.4112</v>
      </c>
    </row>
    <row r="130" spans="1:10" s="27" customFormat="1">
      <c r="A130" s="257"/>
      <c r="B130" s="258"/>
      <c r="C130" s="258"/>
      <c r="D130" s="464" t="s">
        <v>466</v>
      </c>
      <c r="E130" s="464"/>
      <c r="F130" s="308">
        <f>2.28*3+1.8+1.22*2</f>
        <v>11.08</v>
      </c>
      <c r="G130" s="308">
        <v>0.19</v>
      </c>
      <c r="H130" s="315">
        <v>1</v>
      </c>
      <c r="I130" s="258"/>
      <c r="J130" s="307">
        <f t="shared" si="10"/>
        <v>3.1052</v>
      </c>
    </row>
    <row r="131" spans="1:10">
      <c r="A131" s="457"/>
      <c r="B131" s="458"/>
      <c r="C131" s="458"/>
      <c r="D131" s="458"/>
      <c r="E131" s="458"/>
      <c r="F131" s="458"/>
      <c r="G131" s="458"/>
      <c r="H131" s="458"/>
      <c r="I131" s="458"/>
      <c r="J131" s="459"/>
    </row>
    <row r="132" spans="1:10">
      <c r="A132" s="502" t="s">
        <v>275</v>
      </c>
      <c r="B132" s="503"/>
      <c r="C132" s="503"/>
      <c r="D132" s="503"/>
      <c r="E132" s="503"/>
      <c r="F132" s="503"/>
      <c r="G132" s="503"/>
      <c r="H132" s="503"/>
      <c r="I132" s="503"/>
      <c r="J132" s="504"/>
    </row>
    <row r="133" spans="1:10">
      <c r="A133" s="457"/>
      <c r="B133" s="458"/>
      <c r="C133" s="458"/>
      <c r="D133" s="458"/>
      <c r="E133" s="458"/>
      <c r="F133" s="458"/>
      <c r="G133" s="458"/>
      <c r="H133" s="458"/>
      <c r="I133" s="458"/>
      <c r="J133" s="459"/>
    </row>
    <row r="134" spans="1:10" s="27" customFormat="1" ht="25.5" customHeight="1">
      <c r="A134" s="210" t="s">
        <v>116</v>
      </c>
      <c r="B134" s="194" t="s">
        <v>335</v>
      </c>
      <c r="C134" s="199" t="s">
        <v>93</v>
      </c>
      <c r="D134" s="466" t="s">
        <v>388</v>
      </c>
      <c r="E134" s="466"/>
      <c r="F134" s="466"/>
      <c r="G134" s="466"/>
      <c r="H134" s="466"/>
      <c r="I134" s="199" t="s">
        <v>276</v>
      </c>
      <c r="J134" s="211">
        <f>J135</f>
        <v>310.52999999999997</v>
      </c>
    </row>
    <row r="135" spans="1:10" s="27" customFormat="1" ht="25.5" customHeight="1">
      <c r="A135" s="210"/>
      <c r="B135" s="228"/>
      <c r="C135" s="199"/>
      <c r="D135" s="469" t="s">
        <v>550</v>
      </c>
      <c r="E135" s="470"/>
      <c r="F135" s="470"/>
      <c r="G135" s="470"/>
      <c r="H135" s="471"/>
      <c r="I135" s="228"/>
      <c r="J135" s="272">
        <v>310.52999999999997</v>
      </c>
    </row>
    <row r="136" spans="1:10">
      <c r="A136" s="457"/>
      <c r="B136" s="458"/>
      <c r="C136" s="458"/>
      <c r="D136" s="458"/>
      <c r="E136" s="458"/>
      <c r="F136" s="458"/>
      <c r="G136" s="458"/>
      <c r="H136" s="458"/>
      <c r="I136" s="458"/>
      <c r="J136" s="459"/>
    </row>
    <row r="137" spans="1:10" s="27" customFormat="1" ht="25.5" customHeight="1">
      <c r="A137" s="210" t="s">
        <v>473</v>
      </c>
      <c r="B137" s="340" t="s">
        <v>612</v>
      </c>
      <c r="C137" s="340" t="s">
        <v>93</v>
      </c>
      <c r="D137" s="466" t="str">
        <f>ORÇAMENTO!D27</f>
        <v>ARMACAO DE ACO CA-60 DIAM. 3,4 A 6,0MM.- FORNECIMENTO / CORTE (C/PERDA KG DE 10%) / DOBRA / COLOCAÇÃO.</v>
      </c>
      <c r="E137" s="466"/>
      <c r="F137" s="466"/>
      <c r="G137" s="466"/>
      <c r="H137" s="466"/>
      <c r="I137" s="199" t="s">
        <v>276</v>
      </c>
      <c r="J137" s="319">
        <f>J138</f>
        <v>22.61</v>
      </c>
    </row>
    <row r="138" spans="1:10" s="27" customFormat="1" ht="25.5" customHeight="1">
      <c r="A138" s="210"/>
      <c r="B138" s="256"/>
      <c r="C138" s="199"/>
      <c r="D138" s="469" t="s">
        <v>550</v>
      </c>
      <c r="E138" s="470"/>
      <c r="F138" s="470"/>
      <c r="G138" s="470"/>
      <c r="H138" s="471"/>
      <c r="I138" s="256"/>
      <c r="J138" s="272">
        <v>22.61</v>
      </c>
    </row>
    <row r="139" spans="1:10" s="27" customFormat="1">
      <c r="A139" s="457"/>
      <c r="B139" s="458"/>
      <c r="C139" s="458"/>
      <c r="D139" s="458"/>
      <c r="E139" s="458"/>
      <c r="F139" s="458"/>
      <c r="G139" s="458"/>
      <c r="H139" s="458"/>
      <c r="I139" s="458"/>
      <c r="J139" s="459"/>
    </row>
    <row r="140" spans="1:10">
      <c r="A140" s="202" t="s">
        <v>118</v>
      </c>
      <c r="B140" s="460" t="s">
        <v>119</v>
      </c>
      <c r="C140" s="460"/>
      <c r="D140" s="460"/>
      <c r="E140" s="460"/>
      <c r="F140" s="460"/>
      <c r="G140" s="460"/>
      <c r="H140" s="460"/>
      <c r="I140" s="460"/>
      <c r="J140" s="461"/>
    </row>
    <row r="141" spans="1:10">
      <c r="A141" s="457"/>
      <c r="B141" s="458"/>
      <c r="C141" s="458"/>
      <c r="D141" s="458"/>
      <c r="E141" s="458"/>
      <c r="F141" s="458"/>
      <c r="G141" s="458"/>
      <c r="H141" s="458"/>
      <c r="I141" s="458"/>
      <c r="J141" s="459"/>
    </row>
    <row r="142" spans="1:10" ht="23.25" hidden="1" customHeight="1">
      <c r="A142" s="203" t="s">
        <v>120</v>
      </c>
      <c r="B142" s="337" t="s">
        <v>542</v>
      </c>
      <c r="C142" s="194" t="s">
        <v>93</v>
      </c>
      <c r="D142" s="468" t="s">
        <v>541</v>
      </c>
      <c r="E142" s="468"/>
      <c r="F142" s="468"/>
      <c r="G142" s="468"/>
      <c r="H142" s="468"/>
      <c r="I142" s="194" t="s">
        <v>264</v>
      </c>
      <c r="J142" s="204">
        <f>SUM(J145:J152)</f>
        <v>6.6329200000000004</v>
      </c>
    </row>
    <row r="143" spans="1:10" hidden="1">
      <c r="A143" s="205"/>
      <c r="B143" s="195"/>
      <c r="C143" s="195"/>
      <c r="D143" s="463" t="s">
        <v>552</v>
      </c>
      <c r="E143" s="463"/>
      <c r="F143" s="463"/>
      <c r="G143" s="463"/>
      <c r="H143" s="463"/>
      <c r="I143" s="316"/>
      <c r="J143" s="317"/>
    </row>
    <row r="144" spans="1:10" hidden="1">
      <c r="A144" s="205"/>
      <c r="B144" s="195"/>
      <c r="C144" s="195"/>
      <c r="D144" s="463" t="s">
        <v>265</v>
      </c>
      <c r="E144" s="463"/>
      <c r="F144" s="318" t="s">
        <v>255</v>
      </c>
      <c r="G144" s="318" t="s">
        <v>262</v>
      </c>
      <c r="H144" s="318" t="s">
        <v>551</v>
      </c>
      <c r="I144" s="318" t="s">
        <v>440</v>
      </c>
      <c r="J144" s="207" t="s">
        <v>257</v>
      </c>
    </row>
    <row r="145" spans="1:18" s="27" customFormat="1" ht="15" hidden="1" customHeight="1">
      <c r="A145" s="229"/>
      <c r="B145" s="230"/>
      <c r="C145" s="230"/>
      <c r="D145" s="464" t="s">
        <v>483</v>
      </c>
      <c r="E145" s="464"/>
      <c r="F145" s="315">
        <v>36.840000000000003</v>
      </c>
      <c r="G145" s="315">
        <v>0.17</v>
      </c>
      <c r="H145" s="315">
        <v>0.1</v>
      </c>
      <c r="I145" s="315">
        <v>1</v>
      </c>
      <c r="J145" s="320">
        <f>F145*G145*H145*I145</f>
        <v>0.62628000000000017</v>
      </c>
    </row>
    <row r="146" spans="1:18" s="27" customFormat="1" ht="15" hidden="1" customHeight="1">
      <c r="A146" s="229"/>
      <c r="B146" s="230"/>
      <c r="C146" s="230"/>
      <c r="D146" s="464" t="s">
        <v>549</v>
      </c>
      <c r="E146" s="464"/>
      <c r="F146" s="315">
        <f>13.5*2+7.22*3+2.52</f>
        <v>51.18</v>
      </c>
      <c r="G146" s="315">
        <v>0.17</v>
      </c>
      <c r="H146" s="315">
        <v>0.1</v>
      </c>
      <c r="I146" s="315">
        <v>4</v>
      </c>
      <c r="J146" s="320">
        <f t="shared" ref="J146:J148" si="11">F146*G146*H146*I146</f>
        <v>3.4802400000000007</v>
      </c>
    </row>
    <row r="147" spans="1:18" s="27" customFormat="1" ht="15" hidden="1" customHeight="1">
      <c r="A147" s="229"/>
      <c r="B147" s="230"/>
      <c r="C147" s="230"/>
      <c r="D147" s="464" t="s">
        <v>465</v>
      </c>
      <c r="E147" s="464"/>
      <c r="F147" s="315">
        <f>4.07*4+6.1*2</f>
        <v>28.48</v>
      </c>
      <c r="G147" s="315">
        <v>0.17</v>
      </c>
      <c r="H147" s="315">
        <v>0.1</v>
      </c>
      <c r="I147" s="315">
        <v>3</v>
      </c>
      <c r="J147" s="320">
        <f t="shared" si="11"/>
        <v>1.4524800000000002</v>
      </c>
    </row>
    <row r="148" spans="1:18" s="27" customFormat="1" ht="15" hidden="1" customHeight="1">
      <c r="A148" s="257"/>
      <c r="B148" s="258"/>
      <c r="C148" s="258"/>
      <c r="D148" s="464" t="s">
        <v>466</v>
      </c>
      <c r="E148" s="464"/>
      <c r="F148" s="315">
        <f>2.28*3+1.8+1.22*2</f>
        <v>11.08</v>
      </c>
      <c r="G148" s="315">
        <v>0.17</v>
      </c>
      <c r="H148" s="315">
        <v>0.1</v>
      </c>
      <c r="I148" s="315">
        <v>2</v>
      </c>
      <c r="J148" s="320">
        <f t="shared" si="11"/>
        <v>0.37672000000000005</v>
      </c>
    </row>
    <row r="149" spans="1:18" s="27" customFormat="1" hidden="1">
      <c r="A149" s="363"/>
      <c r="B149" s="364"/>
      <c r="C149" s="364"/>
      <c r="D149" s="464" t="s">
        <v>619</v>
      </c>
      <c r="E149" s="464"/>
      <c r="F149" s="367">
        <v>0.4</v>
      </c>
      <c r="G149" s="367">
        <v>2.2000000000000002</v>
      </c>
      <c r="H149" s="367">
        <v>0.14000000000000001</v>
      </c>
      <c r="I149" s="367">
        <v>10</v>
      </c>
      <c r="J149" s="369">
        <f t="shared" ref="J149:J152" si="12">F149*G149*H149</f>
        <v>0.12320000000000003</v>
      </c>
      <c r="L149" s="246"/>
      <c r="M149" s="246"/>
      <c r="N149" s="246"/>
      <c r="O149" s="246"/>
      <c r="P149" s="246"/>
      <c r="Q149" s="246"/>
      <c r="R149" s="246"/>
    </row>
    <row r="150" spans="1:18" s="27" customFormat="1" hidden="1">
      <c r="A150" s="363"/>
      <c r="B150" s="364"/>
      <c r="C150" s="364"/>
      <c r="D150" s="464" t="s">
        <v>620</v>
      </c>
      <c r="E150" s="464"/>
      <c r="F150" s="367">
        <v>0.4</v>
      </c>
      <c r="G150" s="367">
        <v>3.85</v>
      </c>
      <c r="H150" s="367">
        <v>0.14000000000000001</v>
      </c>
      <c r="I150" s="367">
        <v>14</v>
      </c>
      <c r="J150" s="369">
        <f t="shared" si="12"/>
        <v>0.21560000000000001</v>
      </c>
      <c r="L150" s="246"/>
      <c r="M150" s="246"/>
      <c r="N150" s="246"/>
      <c r="O150" s="246"/>
      <c r="P150" s="246"/>
      <c r="Q150" s="246"/>
      <c r="R150" s="246"/>
    </row>
    <row r="151" spans="1:18" s="27" customFormat="1" hidden="1">
      <c r="A151" s="363"/>
      <c r="B151" s="364"/>
      <c r="C151" s="364"/>
      <c r="D151" s="464" t="s">
        <v>621</v>
      </c>
      <c r="E151" s="464"/>
      <c r="F151" s="367">
        <v>0.4</v>
      </c>
      <c r="G151" s="367">
        <v>2.5</v>
      </c>
      <c r="H151" s="367">
        <v>0.14000000000000001</v>
      </c>
      <c r="I151" s="367">
        <v>4</v>
      </c>
      <c r="J151" s="369">
        <f t="shared" si="12"/>
        <v>0.14000000000000001</v>
      </c>
      <c r="L151" s="246"/>
      <c r="M151" s="246"/>
      <c r="N151" s="246"/>
      <c r="O151" s="246"/>
      <c r="P151" s="246"/>
      <c r="Q151" s="246"/>
      <c r="R151" s="246"/>
    </row>
    <row r="152" spans="1:18" s="27" customFormat="1" hidden="1">
      <c r="A152" s="363"/>
      <c r="B152" s="364"/>
      <c r="C152" s="364"/>
      <c r="D152" s="464" t="s">
        <v>622</v>
      </c>
      <c r="E152" s="464"/>
      <c r="F152" s="367">
        <v>0.4</v>
      </c>
      <c r="G152" s="367">
        <v>3.9</v>
      </c>
      <c r="H152" s="367">
        <v>0.14000000000000001</v>
      </c>
      <c r="I152" s="367">
        <v>4</v>
      </c>
      <c r="J152" s="369">
        <f t="shared" si="12"/>
        <v>0.21840000000000004</v>
      </c>
      <c r="L152" s="246"/>
      <c r="M152" s="246"/>
      <c r="N152" s="246"/>
      <c r="O152" s="246"/>
      <c r="P152" s="246"/>
      <c r="Q152" s="246"/>
      <c r="R152" s="246"/>
    </row>
    <row r="153" spans="1:18" hidden="1">
      <c r="A153" s="457"/>
      <c r="B153" s="458"/>
      <c r="C153" s="458"/>
      <c r="D153" s="458"/>
      <c r="E153" s="458"/>
      <c r="F153" s="458"/>
      <c r="G153" s="458"/>
      <c r="H153" s="458"/>
      <c r="I153" s="458"/>
      <c r="J153" s="459"/>
    </row>
    <row r="154" spans="1:18">
      <c r="A154" s="502" t="s">
        <v>275</v>
      </c>
      <c r="B154" s="503"/>
      <c r="C154" s="503"/>
      <c r="D154" s="503"/>
      <c r="E154" s="503"/>
      <c r="F154" s="503"/>
      <c r="G154" s="503"/>
      <c r="H154" s="503"/>
      <c r="I154" s="503"/>
      <c r="J154" s="504"/>
    </row>
    <row r="155" spans="1:18">
      <c r="A155" s="457"/>
      <c r="B155" s="458"/>
      <c r="C155" s="458"/>
      <c r="D155" s="458"/>
      <c r="E155" s="458"/>
      <c r="F155" s="458"/>
      <c r="G155" s="458"/>
      <c r="H155" s="458"/>
      <c r="I155" s="458"/>
      <c r="J155" s="459"/>
    </row>
    <row r="156" spans="1:18" ht="27.75" customHeight="1">
      <c r="A156" s="203" t="s">
        <v>120</v>
      </c>
      <c r="B156" s="194" t="s">
        <v>335</v>
      </c>
      <c r="C156" s="199" t="s">
        <v>93</v>
      </c>
      <c r="D156" s="466" t="s">
        <v>388</v>
      </c>
      <c r="E156" s="466"/>
      <c r="F156" s="466"/>
      <c r="G156" s="466"/>
      <c r="H156" s="466"/>
      <c r="I156" s="199" t="s">
        <v>276</v>
      </c>
      <c r="J156" s="211">
        <f>SUM(J157:J157)</f>
        <v>483.44</v>
      </c>
    </row>
    <row r="157" spans="1:18" s="27" customFormat="1" ht="15" customHeight="1">
      <c r="A157" s="229"/>
      <c r="B157" s="464"/>
      <c r="C157" s="464"/>
      <c r="D157" s="469" t="s">
        <v>550</v>
      </c>
      <c r="E157" s="470"/>
      <c r="F157" s="470"/>
      <c r="G157" s="470"/>
      <c r="H157" s="471"/>
      <c r="I157" s="318"/>
      <c r="J157" s="272">
        <v>483.44</v>
      </c>
    </row>
    <row r="158" spans="1:18">
      <c r="A158" s="457"/>
      <c r="B158" s="458"/>
      <c r="C158" s="458"/>
      <c r="D158" s="458"/>
      <c r="E158" s="458"/>
      <c r="F158" s="458"/>
      <c r="G158" s="458"/>
      <c r="H158" s="458"/>
      <c r="I158" s="458"/>
      <c r="J158" s="459"/>
    </row>
    <row r="159" spans="1:18" s="110" customFormat="1" ht="49.5" customHeight="1">
      <c r="A159" s="210" t="s">
        <v>121</v>
      </c>
      <c r="B159" s="340" t="s">
        <v>523</v>
      </c>
      <c r="C159" s="199" t="s">
        <v>93</v>
      </c>
      <c r="D159" s="466" t="s">
        <v>524</v>
      </c>
      <c r="E159" s="466"/>
      <c r="F159" s="466"/>
      <c r="G159" s="466"/>
      <c r="H159" s="466"/>
      <c r="I159" s="199" t="s">
        <v>237</v>
      </c>
      <c r="J159" s="211">
        <f>J162</f>
        <v>9.02</v>
      </c>
    </row>
    <row r="160" spans="1:18" s="27" customFormat="1">
      <c r="A160" s="279"/>
      <c r="B160" s="287"/>
      <c r="C160" s="287"/>
      <c r="D160" s="465" t="s">
        <v>525</v>
      </c>
      <c r="E160" s="465"/>
      <c r="F160" s="465"/>
      <c r="G160" s="465"/>
      <c r="H160" s="465"/>
      <c r="I160" s="287"/>
      <c r="J160" s="293"/>
    </row>
    <row r="161" spans="1:18" s="27" customFormat="1">
      <c r="A161" s="279"/>
      <c r="B161" s="287"/>
      <c r="C161" s="287"/>
      <c r="D161" s="465" t="s">
        <v>265</v>
      </c>
      <c r="E161" s="465"/>
      <c r="F161" s="294" t="s">
        <v>444</v>
      </c>
      <c r="G161" s="199" t="s">
        <v>446</v>
      </c>
      <c r="H161" s="199"/>
      <c r="I161" s="199"/>
      <c r="J161" s="295" t="s">
        <v>257</v>
      </c>
    </row>
    <row r="162" spans="1:18" s="27" customFormat="1" ht="15" customHeight="1">
      <c r="A162" s="279"/>
      <c r="B162" s="287"/>
      <c r="C162" s="287"/>
      <c r="D162" s="472" t="s">
        <v>466</v>
      </c>
      <c r="E162" s="472"/>
      <c r="F162" s="286">
        <v>4.51</v>
      </c>
      <c r="G162" s="286">
        <v>2</v>
      </c>
      <c r="H162" s="286"/>
      <c r="I162" s="296"/>
      <c r="J162" s="217">
        <f>F162*G162</f>
        <v>9.02</v>
      </c>
    </row>
    <row r="163" spans="1:18" s="27" customFormat="1">
      <c r="A163" s="457"/>
      <c r="B163" s="458"/>
      <c r="C163" s="458"/>
      <c r="D163" s="458"/>
      <c r="E163" s="458"/>
      <c r="F163" s="458"/>
      <c r="G163" s="458"/>
      <c r="H163" s="458"/>
      <c r="I163" s="458"/>
      <c r="J163" s="459"/>
    </row>
    <row r="164" spans="1:18" s="111" customFormat="1" ht="41.25" customHeight="1">
      <c r="A164" s="232" t="s">
        <v>122</v>
      </c>
      <c r="B164" s="233">
        <v>50501</v>
      </c>
      <c r="C164" s="233" t="s">
        <v>336</v>
      </c>
      <c r="D164" s="467" t="s">
        <v>616</v>
      </c>
      <c r="E164" s="467"/>
      <c r="F164" s="467"/>
      <c r="G164" s="467"/>
      <c r="H164" s="467"/>
      <c r="I164" s="233" t="s">
        <v>237</v>
      </c>
      <c r="J164" s="234">
        <f>SUM(J167:J174)</f>
        <v>99.960599999999999</v>
      </c>
      <c r="L164" s="246"/>
      <c r="M164" s="246"/>
      <c r="N164" s="246"/>
      <c r="O164" s="246"/>
      <c r="P164" s="246"/>
      <c r="Q164" s="246"/>
      <c r="R164" s="246"/>
    </row>
    <row r="165" spans="1:18" s="27" customFormat="1">
      <c r="A165" s="363"/>
      <c r="B165" s="364"/>
      <c r="C165" s="364"/>
      <c r="D165" s="463" t="s">
        <v>472</v>
      </c>
      <c r="E165" s="463"/>
      <c r="F165" s="463"/>
      <c r="G165" s="463"/>
      <c r="H165" s="463"/>
      <c r="I165" s="364"/>
      <c r="J165" s="365"/>
      <c r="L165" s="246"/>
      <c r="M165" s="246"/>
      <c r="N165" s="246"/>
      <c r="O165" s="246"/>
      <c r="P165" s="246"/>
      <c r="Q165" s="246"/>
      <c r="R165" s="246"/>
    </row>
    <row r="166" spans="1:18" s="27" customFormat="1">
      <c r="A166" s="363"/>
      <c r="B166" s="364"/>
      <c r="C166" s="364"/>
      <c r="D166" s="463" t="s">
        <v>265</v>
      </c>
      <c r="E166" s="463"/>
      <c r="F166" s="368" t="s">
        <v>255</v>
      </c>
      <c r="G166" s="368" t="s">
        <v>262</v>
      </c>
      <c r="H166" s="368" t="s">
        <v>440</v>
      </c>
      <c r="I166" s="368"/>
      <c r="J166" s="207" t="s">
        <v>257</v>
      </c>
      <c r="L166" s="246"/>
      <c r="M166" s="246"/>
      <c r="N166" s="246"/>
      <c r="O166" s="246"/>
      <c r="P166" s="246"/>
      <c r="Q166" s="246"/>
      <c r="R166" s="246"/>
    </row>
    <row r="167" spans="1:18" s="27" customFormat="1">
      <c r="A167" s="363"/>
      <c r="B167" s="364"/>
      <c r="C167" s="364"/>
      <c r="D167" s="464" t="s">
        <v>483</v>
      </c>
      <c r="E167" s="464"/>
      <c r="F167" s="367">
        <f>(9+25+3-0.14)</f>
        <v>36.86</v>
      </c>
      <c r="G167" s="367">
        <v>0.17</v>
      </c>
      <c r="H167" s="367">
        <v>1</v>
      </c>
      <c r="I167" s="367"/>
      <c r="J167" s="369">
        <f>F167*G167*H167</f>
        <v>6.2662000000000004</v>
      </c>
      <c r="L167" s="246"/>
      <c r="M167" s="246"/>
      <c r="N167" s="246"/>
      <c r="O167" s="246"/>
      <c r="P167" s="246"/>
      <c r="Q167" s="246"/>
      <c r="R167" s="246"/>
    </row>
    <row r="168" spans="1:18" s="27" customFormat="1">
      <c r="A168" s="363"/>
      <c r="B168" s="364"/>
      <c r="C168" s="364"/>
      <c r="D168" s="464" t="s">
        <v>549</v>
      </c>
      <c r="E168" s="464"/>
      <c r="F168" s="367">
        <f>13.5*2+7.22*3+2.52</f>
        <v>51.18</v>
      </c>
      <c r="G168" s="367">
        <v>0.17</v>
      </c>
      <c r="H168" s="367">
        <v>4</v>
      </c>
      <c r="I168" s="367"/>
      <c r="J168" s="369">
        <f t="shared" ref="J168:J174" si="13">F168*G168*H168</f>
        <v>34.802400000000006</v>
      </c>
      <c r="L168" s="246"/>
      <c r="M168" s="246"/>
      <c r="N168" s="246"/>
      <c r="O168" s="246"/>
      <c r="P168" s="246"/>
      <c r="Q168" s="246"/>
      <c r="R168" s="246"/>
    </row>
    <row r="169" spans="1:18" s="27" customFormat="1">
      <c r="A169" s="363"/>
      <c r="B169" s="364"/>
      <c r="C169" s="364"/>
      <c r="D169" s="464" t="s">
        <v>465</v>
      </c>
      <c r="E169" s="464"/>
      <c r="F169" s="367">
        <f>4.07*4+6.1*2</f>
        <v>28.48</v>
      </c>
      <c r="G169" s="367">
        <v>0.17</v>
      </c>
      <c r="H169" s="367">
        <v>3</v>
      </c>
      <c r="I169" s="367"/>
      <c r="J169" s="369">
        <f t="shared" si="13"/>
        <v>14.524800000000003</v>
      </c>
      <c r="L169" s="246"/>
      <c r="M169" s="246"/>
      <c r="N169" s="246"/>
      <c r="O169" s="246"/>
      <c r="P169" s="246"/>
      <c r="Q169" s="246"/>
      <c r="R169" s="246"/>
    </row>
    <row r="170" spans="1:18" s="27" customFormat="1">
      <c r="A170" s="363"/>
      <c r="B170" s="364"/>
      <c r="C170" s="364"/>
      <c r="D170" s="464" t="s">
        <v>466</v>
      </c>
      <c r="E170" s="464"/>
      <c r="F170" s="367">
        <f>2.28*3+1.8+1.22*2</f>
        <v>11.08</v>
      </c>
      <c r="G170" s="367">
        <v>0.17</v>
      </c>
      <c r="H170" s="367">
        <v>2</v>
      </c>
      <c r="I170" s="367"/>
      <c r="J170" s="369">
        <f t="shared" si="13"/>
        <v>3.7672000000000003</v>
      </c>
      <c r="L170" s="246"/>
      <c r="M170" s="246"/>
      <c r="N170" s="246"/>
      <c r="O170" s="246"/>
      <c r="P170" s="246"/>
      <c r="Q170" s="246"/>
      <c r="R170" s="246"/>
    </row>
    <row r="171" spans="1:18" s="27" customFormat="1">
      <c r="A171" s="363"/>
      <c r="B171" s="364"/>
      <c r="C171" s="364"/>
      <c r="D171" s="464" t="s">
        <v>619</v>
      </c>
      <c r="E171" s="464"/>
      <c r="F171" s="367">
        <v>0.4</v>
      </c>
      <c r="G171" s="367">
        <v>2.2000000000000002</v>
      </c>
      <c r="H171" s="367">
        <v>10</v>
      </c>
      <c r="I171" s="367"/>
      <c r="J171" s="369">
        <f t="shared" si="13"/>
        <v>8.8000000000000007</v>
      </c>
      <c r="L171" s="246"/>
      <c r="M171" s="246"/>
      <c r="N171" s="246"/>
      <c r="O171" s="246"/>
      <c r="P171" s="246"/>
      <c r="Q171" s="246"/>
      <c r="R171" s="246"/>
    </row>
    <row r="172" spans="1:18" s="27" customFormat="1">
      <c r="A172" s="363"/>
      <c r="B172" s="364"/>
      <c r="C172" s="364"/>
      <c r="D172" s="464" t="s">
        <v>620</v>
      </c>
      <c r="E172" s="464"/>
      <c r="F172" s="367">
        <v>0.4</v>
      </c>
      <c r="G172" s="367">
        <v>3.85</v>
      </c>
      <c r="H172" s="367">
        <v>14</v>
      </c>
      <c r="I172" s="367"/>
      <c r="J172" s="369">
        <f t="shared" si="13"/>
        <v>21.560000000000002</v>
      </c>
      <c r="L172" s="246"/>
      <c r="M172" s="246"/>
      <c r="N172" s="246"/>
      <c r="O172" s="246"/>
      <c r="P172" s="246"/>
      <c r="Q172" s="246"/>
      <c r="R172" s="246"/>
    </row>
    <row r="173" spans="1:18" s="27" customFormat="1">
      <c r="A173" s="363"/>
      <c r="B173" s="364"/>
      <c r="C173" s="364"/>
      <c r="D173" s="464" t="s">
        <v>621</v>
      </c>
      <c r="E173" s="464"/>
      <c r="F173" s="367">
        <v>0.4</v>
      </c>
      <c r="G173" s="367">
        <v>2.5</v>
      </c>
      <c r="H173" s="367">
        <v>4</v>
      </c>
      <c r="I173" s="367"/>
      <c r="J173" s="369">
        <f t="shared" si="13"/>
        <v>4</v>
      </c>
      <c r="L173" s="246"/>
      <c r="M173" s="246"/>
      <c r="N173" s="246"/>
      <c r="O173" s="246"/>
      <c r="P173" s="246"/>
      <c r="Q173" s="246"/>
      <c r="R173" s="246"/>
    </row>
    <row r="174" spans="1:18" s="27" customFormat="1">
      <c r="A174" s="363"/>
      <c r="B174" s="364"/>
      <c r="C174" s="364"/>
      <c r="D174" s="464" t="s">
        <v>622</v>
      </c>
      <c r="E174" s="464"/>
      <c r="F174" s="367">
        <v>0.4</v>
      </c>
      <c r="G174" s="367">
        <v>3.9</v>
      </c>
      <c r="H174" s="367">
        <v>4</v>
      </c>
      <c r="I174" s="367"/>
      <c r="J174" s="369">
        <f t="shared" si="13"/>
        <v>6.24</v>
      </c>
      <c r="L174" s="246"/>
      <c r="M174" s="246"/>
      <c r="N174" s="246"/>
      <c r="O174" s="246"/>
      <c r="P174" s="246"/>
      <c r="Q174" s="246"/>
      <c r="R174" s="246"/>
    </row>
    <row r="175" spans="1:18" s="27" customFormat="1">
      <c r="A175" s="457"/>
      <c r="B175" s="458"/>
      <c r="C175" s="458"/>
      <c r="D175" s="458"/>
      <c r="E175" s="458"/>
      <c r="F175" s="458"/>
      <c r="G175" s="458"/>
      <c r="H175" s="458"/>
      <c r="I175" s="458"/>
      <c r="J175" s="459"/>
    </row>
    <row r="176" spans="1:18">
      <c r="A176" s="202" t="s">
        <v>123</v>
      </c>
      <c r="B176" s="460" t="s">
        <v>124</v>
      </c>
      <c r="C176" s="460"/>
      <c r="D176" s="460"/>
      <c r="E176" s="460"/>
      <c r="F176" s="460"/>
      <c r="G176" s="460"/>
      <c r="H176" s="460"/>
      <c r="I176" s="460"/>
      <c r="J176" s="461"/>
    </row>
    <row r="177" spans="1:10">
      <c r="A177" s="457"/>
      <c r="B177" s="458"/>
      <c r="C177" s="458"/>
      <c r="D177" s="458"/>
      <c r="E177" s="458"/>
      <c r="F177" s="458"/>
      <c r="G177" s="458"/>
      <c r="H177" s="458"/>
      <c r="I177" s="458"/>
      <c r="J177" s="459"/>
    </row>
    <row r="178" spans="1:10" s="110" customFormat="1" ht="49.5" customHeight="1">
      <c r="A178" s="210" t="s">
        <v>125</v>
      </c>
      <c r="B178" s="340">
        <v>50601</v>
      </c>
      <c r="C178" s="340" t="s">
        <v>336</v>
      </c>
      <c r="D178" s="466" t="s">
        <v>617</v>
      </c>
      <c r="E178" s="466"/>
      <c r="F178" s="466"/>
      <c r="G178" s="466"/>
      <c r="H178" s="466"/>
      <c r="I178" s="199" t="s">
        <v>237</v>
      </c>
      <c r="J178" s="211">
        <f>SUM(J181:J184)-G201-J164</f>
        <v>296.9864</v>
      </c>
    </row>
    <row r="179" spans="1:10">
      <c r="A179" s="205"/>
      <c r="B179" s="195"/>
      <c r="C179" s="195"/>
      <c r="D179" s="463" t="s">
        <v>618</v>
      </c>
      <c r="E179" s="463"/>
      <c r="F179" s="463"/>
      <c r="G179" s="463"/>
      <c r="H179" s="463"/>
      <c r="I179" s="195"/>
      <c r="J179" s="206"/>
    </row>
    <row r="180" spans="1:10">
      <c r="A180" s="205"/>
      <c r="B180" s="195"/>
      <c r="C180" s="195"/>
      <c r="D180" s="463" t="s">
        <v>265</v>
      </c>
      <c r="E180" s="463"/>
      <c r="F180" s="244" t="s">
        <v>444</v>
      </c>
      <c r="G180" s="228" t="s">
        <v>443</v>
      </c>
      <c r="H180" s="228"/>
      <c r="I180" s="227"/>
      <c r="J180" s="207" t="s">
        <v>257</v>
      </c>
    </row>
    <row r="181" spans="1:10" ht="15" customHeight="1">
      <c r="A181" s="205"/>
      <c r="B181" s="195"/>
      <c r="C181" s="195"/>
      <c r="D181" s="464" t="s">
        <v>483</v>
      </c>
      <c r="E181" s="464"/>
      <c r="F181" s="315">
        <f>(9+25+3-0.14)</f>
        <v>36.86</v>
      </c>
      <c r="G181" s="315">
        <v>2.2000000000000002</v>
      </c>
      <c r="H181" s="315"/>
      <c r="I181" s="231"/>
      <c r="J181" s="262">
        <f>F181*G181</f>
        <v>81.091999999999999</v>
      </c>
    </row>
    <row r="182" spans="1:10" ht="15" customHeight="1">
      <c r="A182" s="205"/>
      <c r="B182" s="195"/>
      <c r="C182" s="195"/>
      <c r="D182" s="464" t="s">
        <v>464</v>
      </c>
      <c r="E182" s="464"/>
      <c r="F182" s="315">
        <f>13.5*2+7.22*3+2.52</f>
        <v>51.18</v>
      </c>
      <c r="G182" s="315">
        <v>3.85</v>
      </c>
      <c r="H182" s="315"/>
      <c r="I182" s="231"/>
      <c r="J182" s="320">
        <f t="shared" ref="J182:J184" si="14">F182*G182</f>
        <v>197.04300000000001</v>
      </c>
    </row>
    <row r="183" spans="1:10" s="27" customFormat="1" ht="15" customHeight="1">
      <c r="A183" s="236"/>
      <c r="B183" s="237"/>
      <c r="C183" s="237"/>
      <c r="D183" s="464" t="s">
        <v>465</v>
      </c>
      <c r="E183" s="464"/>
      <c r="F183" s="315">
        <f>4.07*4+6.1*2</f>
        <v>28.48</v>
      </c>
      <c r="G183" s="315">
        <v>3.9</v>
      </c>
      <c r="H183" s="315"/>
      <c r="I183" s="231"/>
      <c r="J183" s="320">
        <f t="shared" si="14"/>
        <v>111.072</v>
      </c>
    </row>
    <row r="184" spans="1:10" ht="15" customHeight="1">
      <c r="A184" s="205"/>
      <c r="B184" s="195"/>
      <c r="C184" s="195"/>
      <c r="D184" s="464" t="s">
        <v>466</v>
      </c>
      <c r="E184" s="464"/>
      <c r="F184" s="315">
        <f>2.28*3+1.8+1.22*2</f>
        <v>11.08</v>
      </c>
      <c r="G184" s="315">
        <v>2.5</v>
      </c>
      <c r="H184" s="315"/>
      <c r="I184" s="231"/>
      <c r="J184" s="320">
        <f t="shared" si="14"/>
        <v>27.7</v>
      </c>
    </row>
    <row r="185" spans="1:10" s="27" customFormat="1" ht="15" customHeight="1">
      <c r="A185" s="257"/>
      <c r="B185" s="258"/>
      <c r="C185" s="258"/>
      <c r="D185" s="490" t="s">
        <v>500</v>
      </c>
      <c r="E185" s="545"/>
      <c r="F185" s="545"/>
      <c r="G185" s="545"/>
      <c r="H185" s="231"/>
      <c r="I185" s="231"/>
      <c r="J185" s="262"/>
    </row>
    <row r="186" spans="1:10" s="27" customFormat="1" ht="21" customHeight="1">
      <c r="A186" s="257"/>
      <c r="B186" s="258"/>
      <c r="C186" s="258"/>
      <c r="D186" s="266" t="s">
        <v>265</v>
      </c>
      <c r="E186" s="264" t="s">
        <v>485</v>
      </c>
      <c r="F186" s="264" t="s">
        <v>333</v>
      </c>
      <c r="G186" s="231" t="s">
        <v>257</v>
      </c>
      <c r="H186" s="231"/>
      <c r="I186" s="231"/>
      <c r="J186" s="262"/>
    </row>
    <row r="187" spans="1:10" s="27" customFormat="1" ht="15" customHeight="1">
      <c r="A187" s="257"/>
      <c r="B187" s="258"/>
      <c r="C187" s="258"/>
      <c r="D187" s="275" t="s">
        <v>486</v>
      </c>
      <c r="E187" s="264">
        <f>2*1.1</f>
        <v>2.2000000000000002</v>
      </c>
      <c r="F187" s="264">
        <v>5</v>
      </c>
      <c r="G187" s="264">
        <f>(E187*F187)-2</f>
        <v>9</v>
      </c>
      <c r="H187" s="231"/>
      <c r="I187" s="110"/>
      <c r="J187" s="262"/>
    </row>
    <row r="188" spans="1:10" s="27" customFormat="1" ht="15" customHeight="1">
      <c r="A188" s="257"/>
      <c r="B188" s="258"/>
      <c r="C188" s="258"/>
      <c r="D188" s="275" t="s">
        <v>487</v>
      </c>
      <c r="E188" s="264">
        <f>1.4*1.1</f>
        <v>1.54</v>
      </c>
      <c r="F188" s="264">
        <v>2</v>
      </c>
      <c r="G188" s="264">
        <f>(E188*F188)-2</f>
        <v>1.08</v>
      </c>
      <c r="H188" s="231"/>
      <c r="I188" s="264"/>
      <c r="J188" s="262"/>
    </row>
    <row r="189" spans="1:10" s="27" customFormat="1" ht="15" customHeight="1">
      <c r="A189" s="257"/>
      <c r="B189" s="258"/>
      <c r="C189" s="258"/>
      <c r="D189" s="275" t="s">
        <v>488</v>
      </c>
      <c r="E189" s="264">
        <f>1.5*1.1</f>
        <v>1.6500000000000001</v>
      </c>
      <c r="F189" s="264">
        <v>1</v>
      </c>
      <c r="G189" s="264"/>
      <c r="H189" s="231"/>
      <c r="I189" s="264"/>
      <c r="J189" s="262"/>
    </row>
    <row r="190" spans="1:10" s="27" customFormat="1" ht="15" customHeight="1">
      <c r="A190" s="257"/>
      <c r="B190" s="258"/>
      <c r="C190" s="258"/>
      <c r="D190" s="275" t="s">
        <v>489</v>
      </c>
      <c r="E190" s="264">
        <f>0.4*0.4</f>
        <v>0.16000000000000003</v>
      </c>
      <c r="F190" s="264">
        <v>2</v>
      </c>
      <c r="G190" s="264"/>
      <c r="H190" s="231"/>
      <c r="I190" s="264"/>
      <c r="J190" s="262"/>
    </row>
    <row r="191" spans="1:10" s="27" customFormat="1" ht="15" customHeight="1">
      <c r="A191" s="257"/>
      <c r="B191" s="258"/>
      <c r="C191" s="258"/>
      <c r="D191" s="275" t="s">
        <v>490</v>
      </c>
      <c r="E191" s="264">
        <f>0.5*0.4</f>
        <v>0.2</v>
      </c>
      <c r="F191" s="264">
        <v>1</v>
      </c>
      <c r="G191" s="264"/>
      <c r="H191" s="231"/>
      <c r="I191" s="264"/>
      <c r="J191" s="262"/>
    </row>
    <row r="192" spans="1:10" s="27" customFormat="1" ht="15" customHeight="1">
      <c r="A192" s="257"/>
      <c r="B192" s="258"/>
      <c r="C192" s="258"/>
      <c r="D192" s="275" t="s">
        <v>491</v>
      </c>
      <c r="E192" s="264">
        <f>0.6*2.1</f>
        <v>1.26</v>
      </c>
      <c r="F192" s="264">
        <v>3</v>
      </c>
      <c r="G192" s="264">
        <f>(E192*F192)-2</f>
        <v>1.7800000000000002</v>
      </c>
      <c r="H192" s="231"/>
      <c r="I192" s="264"/>
      <c r="J192" s="262"/>
    </row>
    <row r="193" spans="1:10" s="27" customFormat="1" ht="15" customHeight="1">
      <c r="A193" s="257"/>
      <c r="B193" s="258"/>
      <c r="C193" s="258"/>
      <c r="D193" s="275" t="s">
        <v>492</v>
      </c>
      <c r="E193" s="264">
        <f>0.8*2.1</f>
        <v>1.6800000000000002</v>
      </c>
      <c r="F193" s="264">
        <v>4</v>
      </c>
      <c r="G193" s="264">
        <f>(E193*F193)-2</f>
        <v>4.7200000000000006</v>
      </c>
      <c r="H193" s="231"/>
      <c r="I193" s="264"/>
      <c r="J193" s="262"/>
    </row>
    <row r="194" spans="1:10" s="27" customFormat="1" ht="15" customHeight="1">
      <c r="A194" s="257"/>
      <c r="B194" s="258"/>
      <c r="C194" s="258"/>
      <c r="D194" s="275" t="s">
        <v>493</v>
      </c>
      <c r="E194" s="264">
        <f>0.8*2.1</f>
        <v>1.6800000000000002</v>
      </c>
      <c r="F194" s="264">
        <v>1</v>
      </c>
      <c r="G194" s="264"/>
      <c r="H194" s="231"/>
      <c r="I194" s="264"/>
      <c r="J194" s="262"/>
    </row>
    <row r="195" spans="1:10" s="27" customFormat="1" ht="15" customHeight="1">
      <c r="A195" s="257"/>
      <c r="B195" s="258"/>
      <c r="C195" s="258"/>
      <c r="D195" s="275" t="s">
        <v>494</v>
      </c>
      <c r="E195" s="264">
        <f>0.9*2.1</f>
        <v>1.8900000000000001</v>
      </c>
      <c r="F195" s="264">
        <v>1</v>
      </c>
      <c r="G195" s="264"/>
      <c r="H195" s="231"/>
      <c r="I195" s="264"/>
      <c r="J195" s="262"/>
    </row>
    <row r="196" spans="1:10" s="27" customFormat="1" ht="15" customHeight="1">
      <c r="A196" s="257"/>
      <c r="B196" s="258"/>
      <c r="C196" s="258"/>
      <c r="D196" s="275" t="s">
        <v>495</v>
      </c>
      <c r="E196" s="264">
        <f>1.5*2.1</f>
        <v>3.1500000000000004</v>
      </c>
      <c r="F196" s="264">
        <v>1</v>
      </c>
      <c r="G196" s="264">
        <f>(E196*F196)-2</f>
        <v>1.1500000000000004</v>
      </c>
      <c r="H196" s="231"/>
      <c r="I196" s="264"/>
      <c r="J196" s="262"/>
    </row>
    <row r="197" spans="1:10" s="27" customFormat="1" ht="15" customHeight="1">
      <c r="A197" s="257"/>
      <c r="B197" s="258"/>
      <c r="C197" s="258"/>
      <c r="D197" s="275" t="s">
        <v>496</v>
      </c>
      <c r="E197" s="264">
        <f>1.5*2.1</f>
        <v>3.1500000000000004</v>
      </c>
      <c r="F197" s="264">
        <v>1</v>
      </c>
      <c r="G197" s="367">
        <f>(E197*F197)-2</f>
        <v>1.1500000000000004</v>
      </c>
      <c r="H197" s="231"/>
      <c r="I197" s="264"/>
      <c r="J197" s="262"/>
    </row>
    <row r="198" spans="1:10" s="27" customFormat="1" ht="15" customHeight="1">
      <c r="A198" s="257"/>
      <c r="B198" s="258"/>
      <c r="C198" s="258"/>
      <c r="D198" s="275" t="s">
        <v>497</v>
      </c>
      <c r="E198" s="264">
        <f>1.4*1.1</f>
        <v>1.54</v>
      </c>
      <c r="F198" s="264">
        <v>2</v>
      </c>
      <c r="G198" s="367">
        <f>(E198*F198)-2</f>
        <v>1.08</v>
      </c>
      <c r="H198" s="231"/>
      <c r="I198" s="264"/>
      <c r="J198" s="262"/>
    </row>
    <row r="199" spans="1:10" s="27" customFormat="1" ht="15" customHeight="1">
      <c r="A199" s="257"/>
      <c r="B199" s="258"/>
      <c r="C199" s="258"/>
      <c r="D199" s="275" t="s">
        <v>498</v>
      </c>
      <c r="E199" s="264">
        <f>0.4*0.2</f>
        <v>8.0000000000000016E-2</v>
      </c>
      <c r="F199" s="264">
        <v>2</v>
      </c>
      <c r="G199" s="264"/>
      <c r="H199" s="231"/>
      <c r="I199" s="264"/>
      <c r="J199" s="262"/>
    </row>
    <row r="200" spans="1:10" s="27" customFormat="1" ht="15" customHeight="1">
      <c r="A200" s="257"/>
      <c r="B200" s="258"/>
      <c r="C200" s="258"/>
      <c r="D200" s="275" t="s">
        <v>499</v>
      </c>
      <c r="E200" s="264">
        <f>1.35*1</f>
        <v>1.35</v>
      </c>
      <c r="F200" s="264">
        <v>1</v>
      </c>
      <c r="G200" s="264"/>
      <c r="H200" s="231"/>
      <c r="I200" s="264"/>
      <c r="J200" s="262"/>
    </row>
    <row r="201" spans="1:10" s="27" customFormat="1" ht="15" customHeight="1">
      <c r="A201" s="257"/>
      <c r="B201" s="258"/>
      <c r="C201" s="258"/>
      <c r="D201" s="546" t="s">
        <v>484</v>
      </c>
      <c r="E201" s="547"/>
      <c r="F201" s="548"/>
      <c r="G201" s="261">
        <f>SUM(G187:G200)</f>
        <v>19.959999999999994</v>
      </c>
      <c r="H201" s="274"/>
      <c r="I201" s="273"/>
      <c r="J201" s="262"/>
    </row>
    <row r="202" spans="1:10" s="27" customFormat="1">
      <c r="A202" s="457"/>
      <c r="B202" s="458"/>
      <c r="C202" s="458"/>
      <c r="D202" s="458"/>
      <c r="E202" s="458"/>
      <c r="F202" s="458"/>
      <c r="G202" s="458"/>
      <c r="H202" s="458"/>
      <c r="I202" s="458"/>
      <c r="J202" s="459"/>
    </row>
    <row r="203" spans="1:10">
      <c r="A203" s="202" t="s">
        <v>126</v>
      </c>
      <c r="B203" s="460" t="s">
        <v>127</v>
      </c>
      <c r="C203" s="460"/>
      <c r="D203" s="460"/>
      <c r="E203" s="460"/>
      <c r="F203" s="460"/>
      <c r="G203" s="460"/>
      <c r="H203" s="460"/>
      <c r="I203" s="460"/>
      <c r="J203" s="461"/>
    </row>
    <row r="204" spans="1:10">
      <c r="A204" s="457"/>
      <c r="B204" s="458"/>
      <c r="C204" s="458"/>
      <c r="D204" s="458"/>
      <c r="E204" s="458"/>
      <c r="F204" s="458"/>
      <c r="G204" s="458"/>
      <c r="H204" s="458"/>
      <c r="I204" s="458"/>
      <c r="J204" s="459"/>
    </row>
    <row r="205" spans="1:10" s="27" customFormat="1" ht="27" customHeight="1">
      <c r="A205" s="203" t="s">
        <v>128</v>
      </c>
      <c r="B205" s="269" t="s">
        <v>502</v>
      </c>
      <c r="C205" s="269" t="s">
        <v>93</v>
      </c>
      <c r="D205" s="462" t="s">
        <v>503</v>
      </c>
      <c r="E205" s="462"/>
      <c r="F205" s="462"/>
      <c r="G205" s="462"/>
      <c r="H205" s="462"/>
      <c r="I205" s="269" t="s">
        <v>279</v>
      </c>
      <c r="J205" s="204">
        <f>J207</f>
        <v>2</v>
      </c>
    </row>
    <row r="206" spans="1:10" s="27" customFormat="1">
      <c r="A206" s="267"/>
      <c r="B206" s="268"/>
      <c r="C206" s="268"/>
      <c r="D206" s="463" t="s">
        <v>265</v>
      </c>
      <c r="E206" s="463"/>
      <c r="F206" s="463"/>
      <c r="G206" s="463"/>
      <c r="H206" s="269"/>
      <c r="I206" s="269"/>
      <c r="J206" s="207" t="s">
        <v>257</v>
      </c>
    </row>
    <row r="207" spans="1:10" s="27" customFormat="1">
      <c r="A207" s="267"/>
      <c r="B207" s="268"/>
      <c r="C207" s="268"/>
      <c r="D207" s="458" t="s">
        <v>491</v>
      </c>
      <c r="E207" s="458"/>
      <c r="F207" s="463"/>
      <c r="G207" s="463"/>
      <c r="H207" s="269"/>
      <c r="I207" s="265">
        <v>2</v>
      </c>
      <c r="J207" s="241">
        <f>I207</f>
        <v>2</v>
      </c>
    </row>
    <row r="208" spans="1:10" s="27" customFormat="1">
      <c r="A208" s="457"/>
      <c r="B208" s="458"/>
      <c r="C208" s="458"/>
      <c r="D208" s="458"/>
      <c r="E208" s="458"/>
      <c r="F208" s="458"/>
      <c r="G208" s="458"/>
      <c r="H208" s="458"/>
      <c r="I208" s="458"/>
      <c r="J208" s="459"/>
    </row>
    <row r="209" spans="1:10" ht="27" customHeight="1">
      <c r="A209" s="203" t="s">
        <v>501</v>
      </c>
      <c r="B209" s="269" t="s">
        <v>278</v>
      </c>
      <c r="C209" s="194" t="s">
        <v>93</v>
      </c>
      <c r="D209" s="462" t="s">
        <v>389</v>
      </c>
      <c r="E209" s="462"/>
      <c r="F209" s="462"/>
      <c r="G209" s="462"/>
      <c r="H209" s="462"/>
      <c r="I209" s="194" t="s">
        <v>279</v>
      </c>
      <c r="J209" s="204">
        <f>SUM(J211:J211)</f>
        <v>4</v>
      </c>
    </row>
    <row r="210" spans="1:10">
      <c r="A210" s="205"/>
      <c r="B210" s="195"/>
      <c r="C210" s="195"/>
      <c r="D210" s="463" t="s">
        <v>265</v>
      </c>
      <c r="E210" s="463"/>
      <c r="F210" s="463"/>
      <c r="G210" s="463"/>
      <c r="H210" s="194"/>
      <c r="I210" s="194"/>
      <c r="J210" s="207" t="s">
        <v>257</v>
      </c>
    </row>
    <row r="211" spans="1:10">
      <c r="A211" s="205"/>
      <c r="B211" s="195"/>
      <c r="C211" s="195"/>
      <c r="D211" s="458" t="s">
        <v>492</v>
      </c>
      <c r="E211" s="458"/>
      <c r="F211" s="463"/>
      <c r="G211" s="463"/>
      <c r="H211" s="194"/>
      <c r="I211" s="198">
        <v>4</v>
      </c>
      <c r="J211" s="208">
        <f>I211</f>
        <v>4</v>
      </c>
    </row>
    <row r="212" spans="1:10">
      <c r="A212" s="457"/>
      <c r="B212" s="458"/>
      <c r="C212" s="458"/>
      <c r="D212" s="458"/>
      <c r="E212" s="458"/>
      <c r="F212" s="458"/>
      <c r="G212" s="458"/>
      <c r="H212" s="458"/>
      <c r="I212" s="458"/>
      <c r="J212" s="459"/>
    </row>
    <row r="213" spans="1:10" s="27" customFormat="1" ht="27" customHeight="1">
      <c r="A213" s="203" t="s">
        <v>504</v>
      </c>
      <c r="B213" s="368" t="s">
        <v>623</v>
      </c>
      <c r="C213" s="269" t="s">
        <v>93</v>
      </c>
      <c r="D213" s="462" t="s">
        <v>505</v>
      </c>
      <c r="E213" s="462"/>
      <c r="F213" s="462"/>
      <c r="G213" s="462"/>
      <c r="H213" s="462"/>
      <c r="I213" s="269" t="s">
        <v>279</v>
      </c>
      <c r="J213" s="204">
        <f>SUM(J215:J215)</f>
        <v>1</v>
      </c>
    </row>
    <row r="214" spans="1:10" s="27" customFormat="1">
      <c r="A214" s="267"/>
      <c r="B214" s="268"/>
      <c r="C214" s="268"/>
      <c r="D214" s="463" t="s">
        <v>265</v>
      </c>
      <c r="E214" s="463"/>
      <c r="F214" s="463"/>
      <c r="G214" s="463"/>
      <c r="H214" s="269"/>
      <c r="I214" s="269"/>
      <c r="J214" s="207" t="s">
        <v>257</v>
      </c>
    </row>
    <row r="215" spans="1:10" s="27" customFormat="1">
      <c r="A215" s="267"/>
      <c r="B215" s="268"/>
      <c r="C215" s="268"/>
      <c r="D215" s="458" t="s">
        <v>493</v>
      </c>
      <c r="E215" s="458"/>
      <c r="F215" s="463"/>
      <c r="G215" s="463"/>
      <c r="H215" s="269"/>
      <c r="I215" s="265">
        <v>1</v>
      </c>
      <c r="J215" s="241">
        <f>I215</f>
        <v>1</v>
      </c>
    </row>
    <row r="216" spans="1:10" s="27" customFormat="1">
      <c r="A216" s="457"/>
      <c r="B216" s="458"/>
      <c r="C216" s="458"/>
      <c r="D216" s="458"/>
      <c r="E216" s="458"/>
      <c r="F216" s="458"/>
      <c r="G216" s="458"/>
      <c r="H216" s="458"/>
      <c r="I216" s="458"/>
      <c r="J216" s="459"/>
    </row>
    <row r="217" spans="1:10">
      <c r="A217" s="202" t="s">
        <v>129</v>
      </c>
      <c r="B217" s="460" t="s">
        <v>280</v>
      </c>
      <c r="C217" s="460"/>
      <c r="D217" s="460"/>
      <c r="E217" s="460"/>
      <c r="F217" s="460"/>
      <c r="G217" s="460"/>
      <c r="H217" s="460"/>
      <c r="I217" s="460"/>
      <c r="J217" s="461"/>
    </row>
    <row r="218" spans="1:10">
      <c r="A218" s="457"/>
      <c r="B218" s="458"/>
      <c r="C218" s="458"/>
      <c r="D218" s="458"/>
      <c r="E218" s="458"/>
      <c r="F218" s="458"/>
      <c r="G218" s="458"/>
      <c r="H218" s="458"/>
      <c r="I218" s="458"/>
      <c r="J218" s="459"/>
    </row>
    <row r="219" spans="1:10" s="27" customFormat="1" ht="27" customHeight="1">
      <c r="A219" s="203" t="s">
        <v>131</v>
      </c>
      <c r="B219" s="340" t="s">
        <v>281</v>
      </c>
      <c r="C219" s="340" t="s">
        <v>93</v>
      </c>
      <c r="D219" s="462" t="s">
        <v>132</v>
      </c>
      <c r="E219" s="462"/>
      <c r="F219" s="462"/>
      <c r="G219" s="462"/>
      <c r="H219" s="462"/>
      <c r="I219" s="269" t="s">
        <v>237</v>
      </c>
      <c r="J219" s="204">
        <f>SUM(J221:J222)</f>
        <v>6.3000000000000007</v>
      </c>
    </row>
    <row r="220" spans="1:10" s="27" customFormat="1">
      <c r="A220" s="267"/>
      <c r="B220" s="268"/>
      <c r="C220" s="268"/>
      <c r="D220" s="463" t="s">
        <v>265</v>
      </c>
      <c r="E220" s="463"/>
      <c r="F220" s="463" t="s">
        <v>255</v>
      </c>
      <c r="G220" s="463"/>
      <c r="H220" s="282" t="s">
        <v>337</v>
      </c>
      <c r="I220" s="269"/>
      <c r="J220" s="207" t="s">
        <v>257</v>
      </c>
    </row>
    <row r="221" spans="1:10" s="27" customFormat="1">
      <c r="A221" s="267"/>
      <c r="B221" s="268"/>
      <c r="C221" s="268"/>
      <c r="D221" s="458" t="s">
        <v>494</v>
      </c>
      <c r="E221" s="458"/>
      <c r="F221" s="464">
        <v>1.5</v>
      </c>
      <c r="G221" s="464"/>
      <c r="H221" s="277">
        <v>2.1</v>
      </c>
      <c r="I221" s="271"/>
      <c r="J221" s="270">
        <f>H221*F221</f>
        <v>3.1500000000000004</v>
      </c>
    </row>
    <row r="222" spans="1:10" s="27" customFormat="1">
      <c r="A222" s="363"/>
      <c r="B222" s="364"/>
      <c r="C222" s="364"/>
      <c r="D222" s="458" t="s">
        <v>495</v>
      </c>
      <c r="E222" s="458"/>
      <c r="F222" s="464">
        <v>1.5</v>
      </c>
      <c r="G222" s="464"/>
      <c r="H222" s="366">
        <v>2.1</v>
      </c>
      <c r="I222" s="367"/>
      <c r="J222" s="369">
        <f>H222*F222</f>
        <v>3.1500000000000004</v>
      </c>
    </row>
    <row r="223" spans="1:10" s="27" customFormat="1">
      <c r="A223" s="508"/>
      <c r="B223" s="509"/>
      <c r="C223" s="509"/>
      <c r="D223" s="509"/>
      <c r="E223" s="509"/>
      <c r="F223" s="509"/>
      <c r="G223" s="509"/>
      <c r="H223" s="509"/>
      <c r="I223" s="509"/>
      <c r="J223" s="510"/>
    </row>
    <row r="224" spans="1:10" s="27" customFormat="1" ht="32.25" customHeight="1">
      <c r="A224" s="203" t="s">
        <v>338</v>
      </c>
      <c r="B224" s="282" t="s">
        <v>339</v>
      </c>
      <c r="C224" s="194" t="s">
        <v>93</v>
      </c>
      <c r="D224" s="462" t="s">
        <v>433</v>
      </c>
      <c r="E224" s="462"/>
      <c r="F224" s="462"/>
      <c r="G224" s="462"/>
      <c r="H224" s="462"/>
      <c r="I224" s="194" t="s">
        <v>237</v>
      </c>
      <c r="J224" s="204">
        <f>SUM(J226:J228)</f>
        <v>15.73</v>
      </c>
    </row>
    <row r="225" spans="1:10" s="27" customFormat="1">
      <c r="A225" s="205"/>
      <c r="B225" s="195"/>
      <c r="C225" s="195"/>
      <c r="D225" s="463" t="s">
        <v>265</v>
      </c>
      <c r="E225" s="463"/>
      <c r="F225" s="463" t="s">
        <v>255</v>
      </c>
      <c r="G225" s="463"/>
      <c r="H225" s="194" t="s">
        <v>337</v>
      </c>
      <c r="I225" s="194" t="s">
        <v>273</v>
      </c>
      <c r="J225" s="207" t="s">
        <v>257</v>
      </c>
    </row>
    <row r="226" spans="1:10" s="27" customFormat="1">
      <c r="A226" s="205"/>
      <c r="B226" s="195"/>
      <c r="C226" s="195"/>
      <c r="D226" s="458" t="s">
        <v>486</v>
      </c>
      <c r="E226" s="458"/>
      <c r="F226" s="464">
        <v>2</v>
      </c>
      <c r="G226" s="464"/>
      <c r="H226" s="196">
        <v>1.1000000000000001</v>
      </c>
      <c r="I226" s="286">
        <v>5</v>
      </c>
      <c r="J226" s="209">
        <f>I226*H226*F226</f>
        <v>11</v>
      </c>
    </row>
    <row r="227" spans="1:10" s="27" customFormat="1">
      <c r="A227" s="279"/>
      <c r="B227" s="280"/>
      <c r="C227" s="280"/>
      <c r="D227" s="458" t="s">
        <v>487</v>
      </c>
      <c r="E227" s="458"/>
      <c r="F227" s="464">
        <v>1.4</v>
      </c>
      <c r="G227" s="464"/>
      <c r="H227" s="277">
        <v>1.1000000000000001</v>
      </c>
      <c r="I227" s="286">
        <v>2</v>
      </c>
      <c r="J227" s="285">
        <f t="shared" ref="J227:J228" si="15">I227*H227*F227</f>
        <v>3.08</v>
      </c>
    </row>
    <row r="228" spans="1:10" s="27" customFormat="1">
      <c r="A228" s="205"/>
      <c r="B228" s="195"/>
      <c r="C228" s="195"/>
      <c r="D228" s="458" t="s">
        <v>488</v>
      </c>
      <c r="E228" s="458"/>
      <c r="F228" s="464">
        <v>1.5</v>
      </c>
      <c r="G228" s="464"/>
      <c r="H228" s="196">
        <v>1.1000000000000001</v>
      </c>
      <c r="I228" s="286">
        <v>1</v>
      </c>
      <c r="J228" s="285">
        <f t="shared" si="15"/>
        <v>1.6500000000000001</v>
      </c>
    </row>
    <row r="229" spans="1:10" s="27" customFormat="1">
      <c r="A229" s="457"/>
      <c r="B229" s="458"/>
      <c r="C229" s="458"/>
      <c r="D229" s="458"/>
      <c r="E229" s="458"/>
      <c r="F229" s="458"/>
      <c r="G229" s="458"/>
      <c r="H229" s="458"/>
      <c r="I229" s="458"/>
      <c r="J229" s="459"/>
    </row>
    <row r="230" spans="1:10" s="27" customFormat="1" ht="20.25" customHeight="1">
      <c r="A230" s="203" t="s">
        <v>507</v>
      </c>
      <c r="B230" s="282">
        <v>68052</v>
      </c>
      <c r="C230" s="282" t="s">
        <v>93</v>
      </c>
      <c r="D230" s="462" t="s">
        <v>506</v>
      </c>
      <c r="E230" s="462"/>
      <c r="F230" s="462"/>
      <c r="G230" s="462"/>
      <c r="H230" s="462"/>
      <c r="I230" s="282" t="s">
        <v>237</v>
      </c>
      <c r="J230" s="204">
        <f>SUM(J232:J233)</f>
        <v>0.52</v>
      </c>
    </row>
    <row r="231" spans="1:10" s="27" customFormat="1">
      <c r="A231" s="279"/>
      <c r="B231" s="280"/>
      <c r="C231" s="280"/>
      <c r="D231" s="463" t="s">
        <v>265</v>
      </c>
      <c r="E231" s="463"/>
      <c r="F231" s="463" t="s">
        <v>255</v>
      </c>
      <c r="G231" s="463"/>
      <c r="H231" s="282" t="s">
        <v>337</v>
      </c>
      <c r="I231" s="282" t="s">
        <v>273</v>
      </c>
      <c r="J231" s="207" t="s">
        <v>257</v>
      </c>
    </row>
    <row r="232" spans="1:10" s="27" customFormat="1">
      <c r="A232" s="279"/>
      <c r="B232" s="280"/>
      <c r="C232" s="280"/>
      <c r="D232" s="458" t="s">
        <v>489</v>
      </c>
      <c r="E232" s="458"/>
      <c r="F232" s="464">
        <v>0.4</v>
      </c>
      <c r="G232" s="464"/>
      <c r="H232" s="277">
        <v>0.4</v>
      </c>
      <c r="I232" s="286">
        <v>2</v>
      </c>
      <c r="J232" s="285">
        <f>I232*H232*F232</f>
        <v>0.32000000000000006</v>
      </c>
    </row>
    <row r="233" spans="1:10" s="27" customFormat="1">
      <c r="A233" s="279"/>
      <c r="B233" s="280"/>
      <c r="C233" s="280"/>
      <c r="D233" s="458" t="s">
        <v>490</v>
      </c>
      <c r="E233" s="458"/>
      <c r="F233" s="464">
        <v>0.5</v>
      </c>
      <c r="G233" s="464"/>
      <c r="H233" s="277">
        <v>0.4</v>
      </c>
      <c r="I233" s="286">
        <v>1</v>
      </c>
      <c r="J233" s="285">
        <f t="shared" ref="J233" si="16">I233*H233*F233</f>
        <v>0.2</v>
      </c>
    </row>
    <row r="234" spans="1:10" s="27" customFormat="1">
      <c r="A234" s="457"/>
      <c r="B234" s="458"/>
      <c r="C234" s="458"/>
      <c r="D234" s="458"/>
      <c r="E234" s="458"/>
      <c r="F234" s="458"/>
      <c r="G234" s="458"/>
      <c r="H234" s="458"/>
      <c r="I234" s="458"/>
      <c r="J234" s="459"/>
    </row>
    <row r="235" spans="1:10" s="27" customFormat="1" ht="27" customHeight="1">
      <c r="A235" s="210" t="s">
        <v>508</v>
      </c>
      <c r="B235" s="383">
        <v>71706</v>
      </c>
      <c r="C235" s="383" t="s">
        <v>336</v>
      </c>
      <c r="D235" s="462" t="s">
        <v>624</v>
      </c>
      <c r="E235" s="462"/>
      <c r="F235" s="462"/>
      <c r="G235" s="462"/>
      <c r="H235" s="462"/>
      <c r="I235" s="282" t="s">
        <v>237</v>
      </c>
      <c r="J235" s="204">
        <f>SUM(J237:J239)</f>
        <v>4.59</v>
      </c>
    </row>
    <row r="236" spans="1:10" s="27" customFormat="1">
      <c r="A236" s="279"/>
      <c r="B236" s="280"/>
      <c r="C236" s="280"/>
      <c r="D236" s="463" t="s">
        <v>265</v>
      </c>
      <c r="E236" s="463"/>
      <c r="F236" s="463" t="s">
        <v>255</v>
      </c>
      <c r="G236" s="463"/>
      <c r="H236" s="282" t="s">
        <v>337</v>
      </c>
      <c r="I236" s="282" t="s">
        <v>273</v>
      </c>
      <c r="J236" s="207" t="s">
        <v>257</v>
      </c>
    </row>
    <row r="237" spans="1:10" s="27" customFormat="1">
      <c r="A237" s="279"/>
      <c r="B237" s="280"/>
      <c r="C237" s="280"/>
      <c r="D237" s="458" t="s">
        <v>497</v>
      </c>
      <c r="E237" s="458"/>
      <c r="F237" s="464">
        <v>1.4</v>
      </c>
      <c r="G237" s="464"/>
      <c r="H237" s="277">
        <v>1.1000000000000001</v>
      </c>
      <c r="I237" s="286">
        <v>2</v>
      </c>
      <c r="J237" s="285">
        <f>I237*H237*F237</f>
        <v>3.08</v>
      </c>
    </row>
    <row r="238" spans="1:10" s="27" customFormat="1">
      <c r="A238" s="279"/>
      <c r="B238" s="280"/>
      <c r="C238" s="280"/>
      <c r="D238" s="458" t="s">
        <v>498</v>
      </c>
      <c r="E238" s="458"/>
      <c r="F238" s="464">
        <v>0.4</v>
      </c>
      <c r="G238" s="464"/>
      <c r="H238" s="277">
        <v>0.2</v>
      </c>
      <c r="I238" s="286">
        <v>2</v>
      </c>
      <c r="J238" s="285">
        <f>I238*H238*F238</f>
        <v>0.16000000000000003</v>
      </c>
    </row>
    <row r="239" spans="1:10" s="27" customFormat="1">
      <c r="A239" s="279"/>
      <c r="B239" s="280"/>
      <c r="C239" s="280"/>
      <c r="D239" s="458" t="s">
        <v>499</v>
      </c>
      <c r="E239" s="458"/>
      <c r="F239" s="464">
        <v>1.35</v>
      </c>
      <c r="G239" s="464"/>
      <c r="H239" s="277">
        <v>1</v>
      </c>
      <c r="I239" s="286">
        <v>1</v>
      </c>
      <c r="J239" s="285">
        <f t="shared" ref="J239" si="17">I239*H239*F239</f>
        <v>1.35</v>
      </c>
    </row>
    <row r="240" spans="1:10" s="27" customFormat="1">
      <c r="A240" s="457"/>
      <c r="B240" s="458"/>
      <c r="C240" s="458"/>
      <c r="D240" s="458"/>
      <c r="E240" s="458"/>
      <c r="F240" s="458"/>
      <c r="G240" s="458"/>
      <c r="H240" s="458"/>
      <c r="I240" s="458"/>
      <c r="J240" s="459"/>
    </row>
    <row r="241" spans="1:10">
      <c r="A241" s="202" t="s">
        <v>133</v>
      </c>
      <c r="B241" s="460" t="s">
        <v>282</v>
      </c>
      <c r="C241" s="460"/>
      <c r="D241" s="460"/>
      <c r="E241" s="460"/>
      <c r="F241" s="460"/>
      <c r="G241" s="460"/>
      <c r="H241" s="460"/>
      <c r="I241" s="460"/>
      <c r="J241" s="461"/>
    </row>
    <row r="242" spans="1:10">
      <c r="A242" s="457"/>
      <c r="B242" s="458"/>
      <c r="C242" s="458"/>
      <c r="D242" s="458"/>
      <c r="E242" s="458"/>
      <c r="F242" s="458"/>
      <c r="G242" s="458"/>
      <c r="H242" s="458"/>
      <c r="I242" s="458"/>
      <c r="J242" s="459"/>
    </row>
    <row r="243" spans="1:10" ht="14.25" customHeight="1">
      <c r="A243" s="457"/>
      <c r="B243" s="458"/>
      <c r="C243" s="458"/>
      <c r="D243" s="458"/>
      <c r="E243" s="458"/>
      <c r="F243" s="458"/>
      <c r="G243" s="458"/>
      <c r="H243" s="458"/>
      <c r="I243" s="458"/>
      <c r="J243" s="459"/>
    </row>
    <row r="244" spans="1:10" ht="25.5" customHeight="1">
      <c r="A244" s="203" t="s">
        <v>134</v>
      </c>
      <c r="B244" s="194">
        <v>130301</v>
      </c>
      <c r="C244" s="282" t="s">
        <v>336</v>
      </c>
      <c r="D244" s="468" t="s">
        <v>509</v>
      </c>
      <c r="E244" s="468"/>
      <c r="F244" s="468"/>
      <c r="G244" s="468"/>
      <c r="H244" s="468"/>
      <c r="I244" s="282" t="s">
        <v>197</v>
      </c>
      <c r="J244" s="204">
        <f>SUM(J247:J249)</f>
        <v>105.6</v>
      </c>
    </row>
    <row r="245" spans="1:10">
      <c r="A245" s="205"/>
      <c r="B245" s="195"/>
      <c r="C245" s="282"/>
      <c r="D245" s="463" t="s">
        <v>510</v>
      </c>
      <c r="E245" s="463"/>
      <c r="F245" s="463"/>
      <c r="G245" s="463"/>
      <c r="H245" s="463"/>
      <c r="I245" s="195"/>
      <c r="J245" s="206"/>
    </row>
    <row r="246" spans="1:10">
      <c r="A246" s="205"/>
      <c r="B246" s="195"/>
      <c r="C246" s="195"/>
      <c r="D246" s="463" t="s">
        <v>265</v>
      </c>
      <c r="E246" s="463"/>
      <c r="F246" s="463" t="s">
        <v>277</v>
      </c>
      <c r="G246" s="463"/>
      <c r="H246" s="194"/>
      <c r="I246" s="194"/>
      <c r="J246" s="207" t="s">
        <v>257</v>
      </c>
    </row>
    <row r="247" spans="1:10">
      <c r="A247" s="205"/>
      <c r="B247" s="195"/>
      <c r="C247" s="195"/>
      <c r="D247" s="464" t="s">
        <v>464</v>
      </c>
      <c r="E247" s="464"/>
      <c r="F247" s="464">
        <f>59.8-5.4</f>
        <v>54.4</v>
      </c>
      <c r="G247" s="464"/>
      <c r="H247" s="196"/>
      <c r="I247" s="196"/>
      <c r="J247" s="209">
        <f>F247</f>
        <v>54.4</v>
      </c>
    </row>
    <row r="248" spans="1:10">
      <c r="A248" s="205"/>
      <c r="B248" s="195"/>
      <c r="C248" s="195"/>
      <c r="D248" s="464" t="s">
        <v>465</v>
      </c>
      <c r="E248" s="464"/>
      <c r="F248" s="464">
        <f>34.44-1.6</f>
        <v>32.839999999999996</v>
      </c>
      <c r="G248" s="464"/>
      <c r="H248" s="196"/>
      <c r="I248" s="196"/>
      <c r="J248" s="285">
        <f t="shared" ref="J248:J249" si="18">F248</f>
        <v>32.839999999999996</v>
      </c>
    </row>
    <row r="249" spans="1:10" s="27" customFormat="1">
      <c r="A249" s="236"/>
      <c r="B249" s="237"/>
      <c r="C249" s="237"/>
      <c r="D249" s="464" t="s">
        <v>466</v>
      </c>
      <c r="E249" s="464"/>
      <c r="F249" s="464">
        <f>20.46-2.1</f>
        <v>18.36</v>
      </c>
      <c r="G249" s="464"/>
      <c r="H249" s="235"/>
      <c r="I249" s="235"/>
      <c r="J249" s="285">
        <f t="shared" si="18"/>
        <v>18.36</v>
      </c>
    </row>
    <row r="250" spans="1:10">
      <c r="A250" s="457"/>
      <c r="B250" s="458"/>
      <c r="C250" s="458"/>
      <c r="D250" s="458"/>
      <c r="E250" s="458"/>
      <c r="F250" s="458"/>
      <c r="G250" s="458"/>
      <c r="H250" s="458"/>
      <c r="I250" s="458"/>
      <c r="J250" s="459"/>
    </row>
    <row r="251" spans="1:10" s="27" customFormat="1" ht="25.5" customHeight="1">
      <c r="A251" s="203" t="s">
        <v>135</v>
      </c>
      <c r="B251" s="239">
        <v>130308</v>
      </c>
      <c r="C251" s="239" t="s">
        <v>336</v>
      </c>
      <c r="D251" s="468" t="s">
        <v>449</v>
      </c>
      <c r="E251" s="468"/>
      <c r="F251" s="468"/>
      <c r="G251" s="468"/>
      <c r="H251" s="468"/>
      <c r="I251" s="239" t="s">
        <v>197</v>
      </c>
      <c r="J251" s="204">
        <f>SUM(J254:J258)</f>
        <v>5.2</v>
      </c>
    </row>
    <row r="252" spans="1:10" s="27" customFormat="1">
      <c r="A252" s="236"/>
      <c r="B252" s="237"/>
      <c r="C252" s="237"/>
      <c r="D252" s="463" t="s">
        <v>255</v>
      </c>
      <c r="E252" s="463"/>
      <c r="F252" s="463"/>
      <c r="G252" s="463"/>
      <c r="H252" s="463"/>
      <c r="I252" s="237"/>
      <c r="J252" s="238"/>
    </row>
    <row r="253" spans="1:10" s="27" customFormat="1">
      <c r="A253" s="236"/>
      <c r="B253" s="237"/>
      <c r="C253" s="237"/>
      <c r="D253" s="463" t="s">
        <v>265</v>
      </c>
      <c r="E253" s="463"/>
      <c r="F253" s="463" t="s">
        <v>277</v>
      </c>
      <c r="G253" s="463"/>
      <c r="H253" s="239" t="s">
        <v>266</v>
      </c>
      <c r="I253" s="277"/>
      <c r="J253" s="207" t="s">
        <v>257</v>
      </c>
    </row>
    <row r="254" spans="1:10" s="27" customFormat="1">
      <c r="A254" s="236"/>
      <c r="B254" s="237"/>
      <c r="C254" s="237"/>
      <c r="D254" s="535" t="s">
        <v>464</v>
      </c>
      <c r="E254" s="536"/>
      <c r="F254" s="464">
        <v>1.5</v>
      </c>
      <c r="G254" s="464"/>
      <c r="H254" s="235">
        <v>1</v>
      </c>
      <c r="I254" s="277"/>
      <c r="J254" s="240">
        <f>F254*H254</f>
        <v>1.5</v>
      </c>
    </row>
    <row r="255" spans="1:10" s="27" customFormat="1">
      <c r="A255" s="279"/>
      <c r="B255" s="280"/>
      <c r="C255" s="280"/>
      <c r="D255" s="537"/>
      <c r="E255" s="538"/>
      <c r="F255" s="464">
        <v>0.8</v>
      </c>
      <c r="G255" s="464"/>
      <c r="H255" s="277">
        <v>1</v>
      </c>
      <c r="I255" s="277"/>
      <c r="J255" s="285">
        <f t="shared" ref="J255:J258" si="19">F255*H255</f>
        <v>0.8</v>
      </c>
    </row>
    <row r="256" spans="1:10" s="27" customFormat="1">
      <c r="A256" s="279"/>
      <c r="B256" s="280"/>
      <c r="C256" s="280"/>
      <c r="D256" s="464" t="s">
        <v>465</v>
      </c>
      <c r="E256" s="464"/>
      <c r="F256" s="464">
        <v>0.8</v>
      </c>
      <c r="G256" s="464"/>
      <c r="H256" s="277">
        <v>1</v>
      </c>
      <c r="I256" s="277"/>
      <c r="J256" s="285">
        <f t="shared" si="19"/>
        <v>0.8</v>
      </c>
    </row>
    <row r="257" spans="1:10" s="27" customFormat="1">
      <c r="A257" s="236"/>
      <c r="B257" s="237"/>
      <c r="C257" s="237"/>
      <c r="D257" s="535" t="s">
        <v>466</v>
      </c>
      <c r="E257" s="536"/>
      <c r="F257" s="464">
        <v>0.6</v>
      </c>
      <c r="G257" s="464"/>
      <c r="H257" s="277">
        <v>2</v>
      </c>
      <c r="I257" s="277"/>
      <c r="J257" s="285">
        <f t="shared" si="19"/>
        <v>1.2</v>
      </c>
    </row>
    <row r="258" spans="1:10" s="27" customFormat="1">
      <c r="A258" s="279"/>
      <c r="B258" s="280"/>
      <c r="C258" s="280"/>
      <c r="D258" s="537"/>
      <c r="E258" s="538"/>
      <c r="F258" s="464">
        <v>0.9</v>
      </c>
      <c r="G258" s="464"/>
      <c r="H258" s="277">
        <v>1</v>
      </c>
      <c r="I258" s="277"/>
      <c r="J258" s="285">
        <f t="shared" si="19"/>
        <v>0.9</v>
      </c>
    </row>
    <row r="259" spans="1:10" s="27" customFormat="1">
      <c r="A259" s="457"/>
      <c r="B259" s="458"/>
      <c r="C259" s="458"/>
      <c r="D259" s="458"/>
      <c r="E259" s="458"/>
      <c r="F259" s="458"/>
      <c r="G259" s="458"/>
      <c r="H259" s="458"/>
      <c r="I259" s="458"/>
      <c r="J259" s="459"/>
    </row>
    <row r="260" spans="1:10" s="27" customFormat="1" ht="25.5" customHeight="1">
      <c r="A260" s="203" t="s">
        <v>136</v>
      </c>
      <c r="B260" s="239">
        <v>130308</v>
      </c>
      <c r="C260" s="239" t="s">
        <v>336</v>
      </c>
      <c r="D260" s="468" t="s">
        <v>450</v>
      </c>
      <c r="E260" s="468"/>
      <c r="F260" s="468"/>
      <c r="G260" s="468"/>
      <c r="H260" s="468"/>
      <c r="I260" s="239" t="s">
        <v>197</v>
      </c>
      <c r="J260" s="204">
        <f>SUM(J263:J267)</f>
        <v>15.600000000000001</v>
      </c>
    </row>
    <row r="261" spans="1:10" s="27" customFormat="1">
      <c r="A261" s="236"/>
      <c r="B261" s="237"/>
      <c r="C261" s="237"/>
      <c r="D261" s="463" t="s">
        <v>255</v>
      </c>
      <c r="E261" s="463"/>
      <c r="F261" s="463"/>
      <c r="G261" s="463"/>
      <c r="H261" s="463"/>
      <c r="I261" s="237"/>
      <c r="J261" s="238"/>
    </row>
    <row r="262" spans="1:10" s="27" customFormat="1">
      <c r="A262" s="236"/>
      <c r="B262" s="237"/>
      <c r="C262" s="237"/>
      <c r="D262" s="463" t="s">
        <v>265</v>
      </c>
      <c r="E262" s="463"/>
      <c r="F262" s="463" t="s">
        <v>277</v>
      </c>
      <c r="G262" s="463"/>
      <c r="H262" s="282" t="s">
        <v>266</v>
      </c>
      <c r="I262" s="239"/>
      <c r="J262" s="207" t="s">
        <v>257</v>
      </c>
    </row>
    <row r="263" spans="1:10" s="27" customFormat="1">
      <c r="A263" s="236"/>
      <c r="B263" s="237"/>
      <c r="C263" s="237"/>
      <c r="D263" s="477" t="s">
        <v>486</v>
      </c>
      <c r="E263" s="478"/>
      <c r="F263" s="490">
        <f>2</f>
        <v>2</v>
      </c>
      <c r="G263" s="491">
        <f t="shared" ref="G263" si="20">2*1.1</f>
        <v>2.2000000000000002</v>
      </c>
      <c r="H263" s="235">
        <v>5</v>
      </c>
      <c r="I263" s="235"/>
      <c r="J263" s="285">
        <f t="shared" ref="J263:J267" si="21">F263*H263</f>
        <v>10</v>
      </c>
    </row>
    <row r="264" spans="1:10" s="27" customFormat="1">
      <c r="A264" s="279"/>
      <c r="B264" s="280"/>
      <c r="C264" s="280"/>
      <c r="D264" s="477" t="s">
        <v>487</v>
      </c>
      <c r="E264" s="478"/>
      <c r="F264" s="490">
        <f>1.4</f>
        <v>1.4</v>
      </c>
      <c r="G264" s="491">
        <f t="shared" ref="G264" si="22">1.4*1.1</f>
        <v>1.54</v>
      </c>
      <c r="H264" s="277">
        <v>2</v>
      </c>
      <c r="I264" s="277"/>
      <c r="J264" s="285">
        <f t="shared" si="21"/>
        <v>2.8</v>
      </c>
    </row>
    <row r="265" spans="1:10" s="27" customFormat="1">
      <c r="A265" s="279"/>
      <c r="B265" s="280"/>
      <c r="C265" s="280"/>
      <c r="D265" s="477" t="s">
        <v>488</v>
      </c>
      <c r="E265" s="478"/>
      <c r="F265" s="490">
        <f>1.5</f>
        <v>1.5</v>
      </c>
      <c r="G265" s="491">
        <f t="shared" ref="G265" si="23">1.5*1.1</f>
        <v>1.6500000000000001</v>
      </c>
      <c r="H265" s="277">
        <v>1</v>
      </c>
      <c r="I265" s="277"/>
      <c r="J265" s="285">
        <f t="shared" si="21"/>
        <v>1.5</v>
      </c>
    </row>
    <row r="266" spans="1:10" s="27" customFormat="1">
      <c r="A266" s="279"/>
      <c r="B266" s="280"/>
      <c r="C266" s="280"/>
      <c r="D266" s="477" t="s">
        <v>489</v>
      </c>
      <c r="E266" s="478"/>
      <c r="F266" s="490">
        <f>0.4</f>
        <v>0.4</v>
      </c>
      <c r="G266" s="491">
        <f t="shared" ref="G266" si="24">0.4*0.4</f>
        <v>0.16000000000000003</v>
      </c>
      <c r="H266" s="277">
        <v>2</v>
      </c>
      <c r="I266" s="277"/>
      <c r="J266" s="285">
        <f t="shared" si="21"/>
        <v>0.8</v>
      </c>
    </row>
    <row r="267" spans="1:10" s="27" customFormat="1">
      <c r="A267" s="279"/>
      <c r="B267" s="280"/>
      <c r="C267" s="280"/>
      <c r="D267" s="477" t="s">
        <v>490</v>
      </c>
      <c r="E267" s="478"/>
      <c r="F267" s="490">
        <f>0.5</f>
        <v>0.5</v>
      </c>
      <c r="G267" s="491">
        <f t="shared" ref="G267" si="25">0.5*0.4</f>
        <v>0.2</v>
      </c>
      <c r="H267" s="277">
        <v>1</v>
      </c>
      <c r="I267" s="277"/>
      <c r="J267" s="285">
        <f t="shared" si="21"/>
        <v>0.5</v>
      </c>
    </row>
    <row r="268" spans="1:10" s="27" customFormat="1">
      <c r="A268" s="457"/>
      <c r="B268" s="458"/>
      <c r="C268" s="458"/>
      <c r="D268" s="458"/>
      <c r="E268" s="458"/>
      <c r="F268" s="458"/>
      <c r="G268" s="458"/>
      <c r="H268" s="458"/>
      <c r="I268" s="458"/>
      <c r="J268" s="459"/>
    </row>
    <row r="269" spans="1:10">
      <c r="A269" s="202" t="s">
        <v>137</v>
      </c>
      <c r="B269" s="460" t="s">
        <v>283</v>
      </c>
      <c r="C269" s="460"/>
      <c r="D269" s="460"/>
      <c r="E269" s="460"/>
      <c r="F269" s="460"/>
      <c r="G269" s="460"/>
      <c r="H269" s="460"/>
      <c r="I269" s="460"/>
      <c r="J269" s="461"/>
    </row>
    <row r="270" spans="1:10">
      <c r="A270" s="457"/>
      <c r="B270" s="458"/>
      <c r="C270" s="458"/>
      <c r="D270" s="458"/>
      <c r="E270" s="458"/>
      <c r="F270" s="458"/>
      <c r="G270" s="458"/>
      <c r="H270" s="458"/>
      <c r="I270" s="458"/>
      <c r="J270" s="459"/>
    </row>
    <row r="271" spans="1:10" s="110" customFormat="1" ht="25.5" customHeight="1">
      <c r="A271" s="210" t="s">
        <v>139</v>
      </c>
      <c r="B271" s="199" t="s">
        <v>452</v>
      </c>
      <c r="C271" s="199" t="s">
        <v>93</v>
      </c>
      <c r="D271" s="468" t="s">
        <v>451</v>
      </c>
      <c r="E271" s="468"/>
      <c r="F271" s="468"/>
      <c r="G271" s="468"/>
      <c r="H271" s="468"/>
      <c r="I271" s="199" t="s">
        <v>237</v>
      </c>
      <c r="J271" s="212">
        <f>SUM(J274:J280)</f>
        <v>193.67000000000002</v>
      </c>
    </row>
    <row r="272" spans="1:10" s="27" customFormat="1">
      <c r="A272" s="373"/>
      <c r="B272" s="374"/>
      <c r="C272" s="374"/>
      <c r="D272" s="463" t="s">
        <v>514</v>
      </c>
      <c r="E272" s="463"/>
      <c r="F272" s="463"/>
      <c r="G272" s="463"/>
      <c r="H272" s="463"/>
      <c r="I272" s="374"/>
      <c r="J272" s="375"/>
    </row>
    <row r="273" spans="1:10" s="27" customFormat="1">
      <c r="A273" s="373"/>
      <c r="B273" s="374"/>
      <c r="C273" s="374"/>
      <c r="D273" s="463" t="s">
        <v>265</v>
      </c>
      <c r="E273" s="463"/>
      <c r="F273" s="384" t="s">
        <v>444</v>
      </c>
      <c r="G273" s="376"/>
      <c r="H273" s="376"/>
      <c r="I273" s="376"/>
      <c r="J273" s="207" t="s">
        <v>257</v>
      </c>
    </row>
    <row r="274" spans="1:10" s="27" customFormat="1">
      <c r="A274" s="381"/>
      <c r="B274" s="377"/>
      <c r="C274" s="377"/>
      <c r="D274" s="464" t="s">
        <v>464</v>
      </c>
      <c r="E274" s="464"/>
      <c r="F274" s="377">
        <v>76.239999999999995</v>
      </c>
      <c r="G274" s="289"/>
      <c r="H274" s="377"/>
      <c r="I274" s="200"/>
      <c r="J274" s="382">
        <f>F274</f>
        <v>76.239999999999995</v>
      </c>
    </row>
    <row r="275" spans="1:10" s="27" customFormat="1">
      <c r="A275" s="381"/>
      <c r="B275" s="377"/>
      <c r="C275" s="377"/>
      <c r="D275" s="464" t="s">
        <v>511</v>
      </c>
      <c r="E275" s="464"/>
      <c r="F275" s="377">
        <f>8.91*2</f>
        <v>17.82</v>
      </c>
      <c r="G275" s="289"/>
      <c r="H275" s="377"/>
      <c r="I275" s="200"/>
      <c r="J275" s="382">
        <f t="shared" ref="J275:J280" si="26">F275</f>
        <v>17.82</v>
      </c>
    </row>
    <row r="276" spans="1:10" s="27" customFormat="1">
      <c r="A276" s="381"/>
      <c r="B276" s="377"/>
      <c r="C276" s="377"/>
      <c r="D276" s="464" t="s">
        <v>465</v>
      </c>
      <c r="E276" s="464"/>
      <c r="F276" s="377">
        <v>11</v>
      </c>
      <c r="G276" s="289"/>
      <c r="H276" s="377"/>
      <c r="I276" s="200"/>
      <c r="J276" s="382">
        <f t="shared" si="26"/>
        <v>11</v>
      </c>
    </row>
    <row r="277" spans="1:10" s="27" customFormat="1">
      <c r="A277" s="381"/>
      <c r="B277" s="377"/>
      <c r="C277" s="377"/>
      <c r="D277" s="490" t="s">
        <v>512</v>
      </c>
      <c r="E277" s="491"/>
      <c r="F277" s="377">
        <v>4.9000000000000004</v>
      </c>
      <c r="G277" s="289"/>
      <c r="H277" s="377"/>
      <c r="I277" s="200"/>
      <c r="J277" s="382">
        <f t="shared" si="26"/>
        <v>4.9000000000000004</v>
      </c>
    </row>
    <row r="278" spans="1:10" s="27" customFormat="1">
      <c r="A278" s="381"/>
      <c r="B278" s="377"/>
      <c r="C278" s="377"/>
      <c r="D278" s="464" t="s">
        <v>513</v>
      </c>
      <c r="E278" s="491"/>
      <c r="F278" s="377">
        <v>6.55</v>
      </c>
      <c r="G278" s="289"/>
      <c r="H278" s="377"/>
      <c r="I278" s="200"/>
      <c r="J278" s="382">
        <f t="shared" si="26"/>
        <v>6.55</v>
      </c>
    </row>
    <row r="279" spans="1:10" s="27" customFormat="1">
      <c r="A279" s="381"/>
      <c r="B279" s="377"/>
      <c r="C279" s="377"/>
      <c r="D279" s="464" t="s">
        <v>466</v>
      </c>
      <c r="E279" s="464"/>
      <c r="F279" s="378">
        <f>(2.43*2)+3.6</f>
        <v>8.4600000000000009</v>
      </c>
      <c r="G279" s="377"/>
      <c r="H279" s="377"/>
      <c r="I279" s="200"/>
      <c r="J279" s="382">
        <f t="shared" si="26"/>
        <v>8.4600000000000009</v>
      </c>
    </row>
    <row r="280" spans="1:10" s="27" customFormat="1">
      <c r="A280" s="381"/>
      <c r="B280" s="377"/>
      <c r="C280" s="377"/>
      <c r="D280" s="464" t="s">
        <v>645</v>
      </c>
      <c r="E280" s="464"/>
      <c r="F280" s="378">
        <f>J281</f>
        <v>68.700000000000017</v>
      </c>
      <c r="G280" s="377"/>
      <c r="H280" s="377"/>
      <c r="I280" s="200"/>
      <c r="J280" s="382">
        <f t="shared" si="26"/>
        <v>68.700000000000017</v>
      </c>
    </row>
    <row r="281" spans="1:10" s="27" customFormat="1" ht="24.75" customHeight="1">
      <c r="A281" s="203"/>
      <c r="B281" s="376"/>
      <c r="C281" s="376"/>
      <c r="D281" s="482" t="s">
        <v>650</v>
      </c>
      <c r="E281" s="483"/>
      <c r="F281" s="483"/>
      <c r="G281" s="483"/>
      <c r="H281" s="484"/>
      <c r="I281" s="376" t="s">
        <v>237</v>
      </c>
      <c r="J281" s="204">
        <f>J284-J285-J286-J287-J288-J289-J290-J291-J292-J293</f>
        <v>68.700000000000017</v>
      </c>
    </row>
    <row r="282" spans="1:10" s="27" customFormat="1">
      <c r="A282" s="374"/>
      <c r="B282" s="374"/>
      <c r="C282" s="374"/>
      <c r="D282" s="463" t="s">
        <v>644</v>
      </c>
      <c r="E282" s="463"/>
      <c r="F282" s="463"/>
      <c r="G282" s="463"/>
      <c r="H282" s="463"/>
      <c r="I282" s="374"/>
      <c r="J282" s="375"/>
    </row>
    <row r="283" spans="1:10" s="27" customFormat="1">
      <c r="A283" s="374"/>
      <c r="B283" s="374"/>
      <c r="C283" s="374"/>
      <c r="D283" s="463" t="s">
        <v>265</v>
      </c>
      <c r="E283" s="463"/>
      <c r="F283" s="384" t="s">
        <v>255</v>
      </c>
      <c r="G283" s="384" t="s">
        <v>256</v>
      </c>
      <c r="H283" s="378"/>
      <c r="I283" s="374"/>
      <c r="J283" s="376" t="s">
        <v>257</v>
      </c>
    </row>
    <row r="284" spans="1:10" s="27" customFormat="1">
      <c r="A284" s="374"/>
      <c r="B284" s="374"/>
      <c r="C284" s="374"/>
      <c r="D284" s="552" t="s">
        <v>643</v>
      </c>
      <c r="E284" s="552"/>
      <c r="F284" s="389">
        <f>25*9</f>
        <v>225</v>
      </c>
      <c r="G284" s="389"/>
      <c r="H284" s="389"/>
      <c r="I284" s="231"/>
      <c r="J284" s="200">
        <f>F284</f>
        <v>225</v>
      </c>
    </row>
    <row r="285" spans="1:10" s="27" customFormat="1">
      <c r="A285" s="381"/>
      <c r="B285" s="377"/>
      <c r="C285" s="377"/>
      <c r="D285" s="464" t="s">
        <v>464</v>
      </c>
      <c r="E285" s="464"/>
      <c r="F285" s="377">
        <v>76.239999999999995</v>
      </c>
      <c r="G285" s="289"/>
      <c r="H285" s="377"/>
      <c r="I285" s="200"/>
      <c r="J285" s="382">
        <f>F285</f>
        <v>76.239999999999995</v>
      </c>
    </row>
    <row r="286" spans="1:10" s="27" customFormat="1">
      <c r="A286" s="381"/>
      <c r="B286" s="377"/>
      <c r="C286" s="377"/>
      <c r="D286" s="464" t="s">
        <v>511</v>
      </c>
      <c r="E286" s="464"/>
      <c r="F286" s="377">
        <f>8.91*2</f>
        <v>17.82</v>
      </c>
      <c r="G286" s="289"/>
      <c r="H286" s="377"/>
      <c r="I286" s="200"/>
      <c r="J286" s="382">
        <f t="shared" ref="J286:J293" si="27">F286</f>
        <v>17.82</v>
      </c>
    </row>
    <row r="287" spans="1:10" s="27" customFormat="1">
      <c r="A287" s="381"/>
      <c r="B287" s="377"/>
      <c r="C287" s="377"/>
      <c r="D287" s="464" t="s">
        <v>465</v>
      </c>
      <c r="E287" s="464"/>
      <c r="F287" s="377">
        <v>11</v>
      </c>
      <c r="G287" s="289"/>
      <c r="H287" s="377"/>
      <c r="I287" s="200"/>
      <c r="J287" s="382">
        <f t="shared" si="27"/>
        <v>11</v>
      </c>
    </row>
    <row r="288" spans="1:10" s="27" customFormat="1">
      <c r="A288" s="381"/>
      <c r="B288" s="377"/>
      <c r="C288" s="377"/>
      <c r="D288" s="490" t="s">
        <v>512</v>
      </c>
      <c r="E288" s="491"/>
      <c r="F288" s="377">
        <v>4.9000000000000004</v>
      </c>
      <c r="G288" s="289"/>
      <c r="H288" s="377"/>
      <c r="I288" s="200"/>
      <c r="J288" s="382">
        <f t="shared" si="27"/>
        <v>4.9000000000000004</v>
      </c>
    </row>
    <row r="289" spans="1:10" s="27" customFormat="1">
      <c r="A289" s="381"/>
      <c r="B289" s="377"/>
      <c r="C289" s="377"/>
      <c r="D289" s="464" t="s">
        <v>513</v>
      </c>
      <c r="E289" s="491"/>
      <c r="F289" s="377">
        <v>6.55</v>
      </c>
      <c r="G289" s="289"/>
      <c r="H289" s="377"/>
      <c r="I289" s="200"/>
      <c r="J289" s="382">
        <f t="shared" si="27"/>
        <v>6.55</v>
      </c>
    </row>
    <row r="290" spans="1:10" s="27" customFormat="1">
      <c r="A290" s="381"/>
      <c r="B290" s="377"/>
      <c r="C290" s="377"/>
      <c r="D290" s="464" t="s">
        <v>466</v>
      </c>
      <c r="E290" s="464"/>
      <c r="F290" s="378">
        <f>(2.43*2)+3.6</f>
        <v>8.4600000000000009</v>
      </c>
      <c r="G290" s="377"/>
      <c r="H290" s="377"/>
      <c r="I290" s="200"/>
      <c r="J290" s="382">
        <f t="shared" si="27"/>
        <v>8.4600000000000009</v>
      </c>
    </row>
    <row r="291" spans="1:10" s="27" customFormat="1">
      <c r="A291" s="381"/>
      <c r="B291" s="377"/>
      <c r="C291" s="377"/>
      <c r="D291" s="464" t="s">
        <v>647</v>
      </c>
      <c r="E291" s="464"/>
      <c r="F291" s="378">
        <v>5.49</v>
      </c>
      <c r="G291" s="377"/>
      <c r="H291" s="377"/>
      <c r="I291" s="200"/>
      <c r="J291" s="382">
        <f t="shared" si="27"/>
        <v>5.49</v>
      </c>
    </row>
    <row r="292" spans="1:10" s="27" customFormat="1">
      <c r="A292" s="381"/>
      <c r="B292" s="377"/>
      <c r="C292" s="377"/>
      <c r="D292" s="464" t="s">
        <v>648</v>
      </c>
      <c r="E292" s="464"/>
      <c r="F292" s="378">
        <v>8.18</v>
      </c>
      <c r="G292" s="377"/>
      <c r="H292" s="377"/>
      <c r="I292" s="200"/>
      <c r="J292" s="382">
        <f t="shared" si="27"/>
        <v>8.18</v>
      </c>
    </row>
    <row r="293" spans="1:10" s="27" customFormat="1">
      <c r="A293" s="381"/>
      <c r="B293" s="377"/>
      <c r="C293" s="377"/>
      <c r="D293" s="464" t="s">
        <v>649</v>
      </c>
      <c r="E293" s="464"/>
      <c r="F293" s="378">
        <v>17.66</v>
      </c>
      <c r="G293" s="377"/>
      <c r="H293" s="377"/>
      <c r="I293" s="200"/>
      <c r="J293" s="382">
        <f t="shared" si="27"/>
        <v>17.66</v>
      </c>
    </row>
    <row r="294" spans="1:10">
      <c r="A294" s="488"/>
      <c r="B294" s="464"/>
      <c r="C294" s="464"/>
      <c r="D294" s="464"/>
      <c r="E294" s="464"/>
      <c r="F294" s="464"/>
      <c r="G294" s="464"/>
      <c r="H294" s="464"/>
      <c r="I294" s="464"/>
      <c r="J294" s="489"/>
    </row>
    <row r="295" spans="1:10" ht="38.25" customHeight="1">
      <c r="A295" s="203" t="s">
        <v>140</v>
      </c>
      <c r="B295" s="239" t="s">
        <v>453</v>
      </c>
      <c r="C295" s="194" t="s">
        <v>93</v>
      </c>
      <c r="D295" s="466" t="s">
        <v>454</v>
      </c>
      <c r="E295" s="466"/>
      <c r="F295" s="466"/>
      <c r="G295" s="466"/>
      <c r="H295" s="466"/>
      <c r="I295" s="194" t="s">
        <v>237</v>
      </c>
      <c r="J295" s="204">
        <f>SUM(J298:J304)</f>
        <v>193.67000000000002</v>
      </c>
    </row>
    <row r="296" spans="1:10" s="27" customFormat="1">
      <c r="A296" s="236"/>
      <c r="B296" s="237"/>
      <c r="C296" s="237"/>
      <c r="D296" s="463" t="s">
        <v>514</v>
      </c>
      <c r="E296" s="463"/>
      <c r="F296" s="463"/>
      <c r="G296" s="463"/>
      <c r="H296" s="463"/>
      <c r="I296" s="280"/>
      <c r="J296" s="281"/>
    </row>
    <row r="297" spans="1:10" s="27" customFormat="1">
      <c r="A297" s="236"/>
      <c r="B297" s="237"/>
      <c r="C297" s="237"/>
      <c r="D297" s="463" t="s">
        <v>265</v>
      </c>
      <c r="E297" s="463"/>
      <c r="F297" s="276" t="s">
        <v>444</v>
      </c>
      <c r="G297" s="282"/>
      <c r="H297" s="282"/>
      <c r="I297" s="282"/>
      <c r="J297" s="207" t="s">
        <v>257</v>
      </c>
    </row>
    <row r="298" spans="1:10" s="27" customFormat="1">
      <c r="A298" s="242"/>
      <c r="B298" s="235"/>
      <c r="C298" s="235"/>
      <c r="D298" s="464" t="s">
        <v>464</v>
      </c>
      <c r="E298" s="464"/>
      <c r="F298" s="277">
        <v>76.239999999999995</v>
      </c>
      <c r="G298" s="289"/>
      <c r="H298" s="277"/>
      <c r="I298" s="200"/>
      <c r="J298" s="285">
        <f>F298</f>
        <v>76.239999999999995</v>
      </c>
    </row>
    <row r="299" spans="1:10" s="27" customFormat="1">
      <c r="A299" s="242"/>
      <c r="B299" s="235"/>
      <c r="C299" s="235"/>
      <c r="D299" s="464" t="s">
        <v>511</v>
      </c>
      <c r="E299" s="464"/>
      <c r="F299" s="277">
        <f>8.91*2</f>
        <v>17.82</v>
      </c>
      <c r="G299" s="289"/>
      <c r="H299" s="277"/>
      <c r="I299" s="200"/>
      <c r="J299" s="285">
        <f t="shared" ref="J299:J303" si="28">F299</f>
        <v>17.82</v>
      </c>
    </row>
    <row r="300" spans="1:10" s="27" customFormat="1">
      <c r="A300" s="242"/>
      <c r="B300" s="235"/>
      <c r="C300" s="235"/>
      <c r="D300" s="464" t="s">
        <v>465</v>
      </c>
      <c r="E300" s="464"/>
      <c r="F300" s="277">
        <v>11</v>
      </c>
      <c r="G300" s="289"/>
      <c r="H300" s="277"/>
      <c r="I300" s="200"/>
      <c r="J300" s="285">
        <f t="shared" si="28"/>
        <v>11</v>
      </c>
    </row>
    <row r="301" spans="1:10" s="27" customFormat="1">
      <c r="A301" s="284"/>
      <c r="B301" s="277"/>
      <c r="C301" s="277"/>
      <c r="D301" s="490" t="s">
        <v>512</v>
      </c>
      <c r="E301" s="491"/>
      <c r="F301" s="277">
        <v>4.9000000000000004</v>
      </c>
      <c r="G301" s="289"/>
      <c r="H301" s="277"/>
      <c r="I301" s="200"/>
      <c r="J301" s="285">
        <f t="shared" si="28"/>
        <v>4.9000000000000004</v>
      </c>
    </row>
    <row r="302" spans="1:10" s="27" customFormat="1">
      <c r="A302" s="242"/>
      <c r="B302" s="235"/>
      <c r="C302" s="235"/>
      <c r="D302" s="464" t="s">
        <v>513</v>
      </c>
      <c r="E302" s="491"/>
      <c r="F302" s="277">
        <v>6.55</v>
      </c>
      <c r="G302" s="289"/>
      <c r="H302" s="277"/>
      <c r="I302" s="200"/>
      <c r="J302" s="285">
        <f t="shared" si="28"/>
        <v>6.55</v>
      </c>
    </row>
    <row r="303" spans="1:10" s="27" customFormat="1">
      <c r="A303" s="242"/>
      <c r="B303" s="235"/>
      <c r="C303" s="235"/>
      <c r="D303" s="464" t="s">
        <v>466</v>
      </c>
      <c r="E303" s="464"/>
      <c r="F303" s="278">
        <f>(2.43*2)+3.6</f>
        <v>8.4600000000000009</v>
      </c>
      <c r="G303" s="277"/>
      <c r="H303" s="277"/>
      <c r="I303" s="200"/>
      <c r="J303" s="285">
        <f t="shared" si="28"/>
        <v>8.4600000000000009</v>
      </c>
    </row>
    <row r="304" spans="1:10" s="27" customFormat="1">
      <c r="A304" s="381"/>
      <c r="B304" s="377"/>
      <c r="C304" s="377"/>
      <c r="D304" s="464" t="s">
        <v>645</v>
      </c>
      <c r="E304" s="464"/>
      <c r="F304" s="378">
        <f>J305</f>
        <v>68.700000000000017</v>
      </c>
      <c r="G304" s="377"/>
      <c r="H304" s="377"/>
      <c r="I304" s="200"/>
      <c r="J304" s="382">
        <f t="shared" ref="J304" si="29">F304</f>
        <v>68.700000000000017</v>
      </c>
    </row>
    <row r="305" spans="1:10" s="27" customFormat="1" ht="24.75" customHeight="1">
      <c r="A305" s="203"/>
      <c r="B305" s="376"/>
      <c r="C305" s="376"/>
      <c r="D305" s="482" t="s">
        <v>646</v>
      </c>
      <c r="E305" s="483"/>
      <c r="F305" s="483"/>
      <c r="G305" s="483"/>
      <c r="H305" s="484"/>
      <c r="I305" s="376" t="s">
        <v>237</v>
      </c>
      <c r="J305" s="204">
        <f>J308-J309-J310-J311-J312-J313-J314-J315-J316-J317</f>
        <v>68.700000000000017</v>
      </c>
    </row>
    <row r="306" spans="1:10" s="27" customFormat="1">
      <c r="A306" s="374"/>
      <c r="B306" s="374"/>
      <c r="C306" s="374"/>
      <c r="D306" s="463" t="s">
        <v>644</v>
      </c>
      <c r="E306" s="463"/>
      <c r="F306" s="463"/>
      <c r="G306" s="463"/>
      <c r="H306" s="463"/>
      <c r="I306" s="374"/>
      <c r="J306" s="375"/>
    </row>
    <row r="307" spans="1:10" s="27" customFormat="1">
      <c r="A307" s="374"/>
      <c r="B307" s="374"/>
      <c r="C307" s="374"/>
      <c r="D307" s="463" t="s">
        <v>265</v>
      </c>
      <c r="E307" s="463"/>
      <c r="F307" s="384" t="s">
        <v>255</v>
      </c>
      <c r="G307" s="384" t="s">
        <v>256</v>
      </c>
      <c r="H307" s="378"/>
      <c r="I307" s="374"/>
      <c r="J307" s="376" t="s">
        <v>257</v>
      </c>
    </row>
    <row r="308" spans="1:10" s="27" customFormat="1">
      <c r="A308" s="374"/>
      <c r="B308" s="374"/>
      <c r="C308" s="374"/>
      <c r="D308" s="552" t="s">
        <v>643</v>
      </c>
      <c r="E308" s="552"/>
      <c r="F308" s="389">
        <f>25*9</f>
        <v>225</v>
      </c>
      <c r="G308" s="389"/>
      <c r="H308" s="389"/>
      <c r="I308" s="231"/>
      <c r="J308" s="200">
        <f>F308</f>
        <v>225</v>
      </c>
    </row>
    <row r="309" spans="1:10" s="27" customFormat="1">
      <c r="A309" s="381"/>
      <c r="B309" s="377"/>
      <c r="C309" s="377"/>
      <c r="D309" s="464" t="s">
        <v>464</v>
      </c>
      <c r="E309" s="464"/>
      <c r="F309" s="377">
        <v>76.239999999999995</v>
      </c>
      <c r="G309" s="289"/>
      <c r="H309" s="377"/>
      <c r="I309" s="200"/>
      <c r="J309" s="382">
        <f>F309</f>
        <v>76.239999999999995</v>
      </c>
    </row>
    <row r="310" spans="1:10" s="27" customFormat="1">
      <c r="A310" s="381"/>
      <c r="B310" s="377"/>
      <c r="C310" s="377"/>
      <c r="D310" s="464" t="s">
        <v>511</v>
      </c>
      <c r="E310" s="464"/>
      <c r="F310" s="377">
        <f>8.91*2</f>
        <v>17.82</v>
      </c>
      <c r="G310" s="289"/>
      <c r="H310" s="377"/>
      <c r="I310" s="200"/>
      <c r="J310" s="382">
        <f t="shared" ref="J310:J316" si="30">F310</f>
        <v>17.82</v>
      </c>
    </row>
    <row r="311" spans="1:10" s="27" customFormat="1">
      <c r="A311" s="381"/>
      <c r="B311" s="377"/>
      <c r="C311" s="377"/>
      <c r="D311" s="464" t="s">
        <v>465</v>
      </c>
      <c r="E311" s="464"/>
      <c r="F311" s="377">
        <v>11</v>
      </c>
      <c r="G311" s="289"/>
      <c r="H311" s="377"/>
      <c r="I311" s="200"/>
      <c r="J311" s="382">
        <f t="shared" si="30"/>
        <v>11</v>
      </c>
    </row>
    <row r="312" spans="1:10" s="27" customFormat="1">
      <c r="A312" s="381"/>
      <c r="B312" s="377"/>
      <c r="C312" s="377"/>
      <c r="D312" s="490" t="s">
        <v>512</v>
      </c>
      <c r="E312" s="491"/>
      <c r="F312" s="377">
        <v>4.9000000000000004</v>
      </c>
      <c r="G312" s="289"/>
      <c r="H312" s="377"/>
      <c r="I312" s="200"/>
      <c r="J312" s="382">
        <f t="shared" si="30"/>
        <v>4.9000000000000004</v>
      </c>
    </row>
    <row r="313" spans="1:10" s="27" customFormat="1">
      <c r="A313" s="381"/>
      <c r="B313" s="377"/>
      <c r="C313" s="377"/>
      <c r="D313" s="464" t="s">
        <v>513</v>
      </c>
      <c r="E313" s="491"/>
      <c r="F313" s="377">
        <v>6.55</v>
      </c>
      <c r="G313" s="289"/>
      <c r="H313" s="377"/>
      <c r="I313" s="200"/>
      <c r="J313" s="382">
        <f t="shared" si="30"/>
        <v>6.55</v>
      </c>
    </row>
    <row r="314" spans="1:10" s="27" customFormat="1">
      <c r="A314" s="381"/>
      <c r="B314" s="377"/>
      <c r="C314" s="377"/>
      <c r="D314" s="464" t="s">
        <v>466</v>
      </c>
      <c r="E314" s="464"/>
      <c r="F314" s="378">
        <f>(2.43*2)+3.6</f>
        <v>8.4600000000000009</v>
      </c>
      <c r="G314" s="377"/>
      <c r="H314" s="377"/>
      <c r="I314" s="200"/>
      <c r="J314" s="382">
        <f t="shared" si="30"/>
        <v>8.4600000000000009</v>
      </c>
    </row>
    <row r="315" spans="1:10" s="27" customFormat="1">
      <c r="A315" s="381"/>
      <c r="B315" s="377"/>
      <c r="C315" s="377"/>
      <c r="D315" s="464" t="s">
        <v>647</v>
      </c>
      <c r="E315" s="464"/>
      <c r="F315" s="378">
        <v>5.49</v>
      </c>
      <c r="G315" s="377"/>
      <c r="H315" s="377"/>
      <c r="I315" s="200"/>
      <c r="J315" s="382">
        <f t="shared" si="30"/>
        <v>5.49</v>
      </c>
    </row>
    <row r="316" spans="1:10" s="27" customFormat="1">
      <c r="A316" s="381"/>
      <c r="B316" s="377"/>
      <c r="C316" s="377"/>
      <c r="D316" s="464" t="s">
        <v>648</v>
      </c>
      <c r="E316" s="464"/>
      <c r="F316" s="378">
        <v>8.18</v>
      </c>
      <c r="G316" s="377"/>
      <c r="H316" s="377"/>
      <c r="I316" s="200"/>
      <c r="J316" s="382">
        <f t="shared" si="30"/>
        <v>8.18</v>
      </c>
    </row>
    <row r="317" spans="1:10" s="27" customFormat="1">
      <c r="A317" s="381"/>
      <c r="B317" s="377"/>
      <c r="C317" s="377"/>
      <c r="D317" s="464" t="s">
        <v>649</v>
      </c>
      <c r="E317" s="464"/>
      <c r="F317" s="378">
        <v>17.66</v>
      </c>
      <c r="G317" s="377"/>
      <c r="H317" s="377"/>
      <c r="I317" s="200"/>
      <c r="J317" s="382">
        <f t="shared" ref="J317" si="31">F317</f>
        <v>17.66</v>
      </c>
    </row>
    <row r="318" spans="1:10" s="27" customFormat="1">
      <c r="A318" s="488"/>
      <c r="B318" s="464"/>
      <c r="C318" s="464"/>
      <c r="D318" s="464"/>
      <c r="E318" s="464"/>
      <c r="F318" s="464"/>
      <c r="G318" s="464"/>
      <c r="H318" s="464"/>
      <c r="I318" s="464"/>
      <c r="J318" s="489"/>
    </row>
    <row r="319" spans="1:10" s="27" customFormat="1" ht="38.25" customHeight="1">
      <c r="A319" s="203" t="s">
        <v>141</v>
      </c>
      <c r="B319" s="239">
        <v>68053</v>
      </c>
      <c r="C319" s="239" t="s">
        <v>93</v>
      </c>
      <c r="D319" s="466" t="s">
        <v>455</v>
      </c>
      <c r="E319" s="466"/>
      <c r="F319" s="466"/>
      <c r="G319" s="466"/>
      <c r="H319" s="466"/>
      <c r="I319" s="239" t="s">
        <v>237</v>
      </c>
      <c r="J319" s="204">
        <f>SUM(J322:J327)</f>
        <v>124.97</v>
      </c>
    </row>
    <row r="320" spans="1:10" s="27" customFormat="1">
      <c r="A320" s="236"/>
      <c r="B320" s="237"/>
      <c r="C320" s="237"/>
      <c r="D320" s="463" t="s">
        <v>514</v>
      </c>
      <c r="E320" s="463"/>
      <c r="F320" s="463"/>
      <c r="G320" s="463"/>
      <c r="H320" s="463"/>
      <c r="I320" s="280"/>
      <c r="J320" s="281"/>
    </row>
    <row r="321" spans="1:12" s="27" customFormat="1">
      <c r="A321" s="236"/>
      <c r="B321" s="237"/>
      <c r="C321" s="237"/>
      <c r="D321" s="463" t="s">
        <v>265</v>
      </c>
      <c r="E321" s="463"/>
      <c r="F321" s="276" t="s">
        <v>444</v>
      </c>
      <c r="G321" s="282"/>
      <c r="H321" s="282"/>
      <c r="I321" s="282"/>
      <c r="J321" s="207" t="s">
        <v>257</v>
      </c>
    </row>
    <row r="322" spans="1:12" s="27" customFormat="1">
      <c r="A322" s="242"/>
      <c r="B322" s="235"/>
      <c r="C322" s="235"/>
      <c r="D322" s="464" t="s">
        <v>464</v>
      </c>
      <c r="E322" s="464"/>
      <c r="F322" s="277">
        <v>76.239999999999995</v>
      </c>
      <c r="G322" s="289"/>
      <c r="H322" s="277"/>
      <c r="I322" s="200"/>
      <c r="J322" s="285">
        <f>F322</f>
        <v>76.239999999999995</v>
      </c>
    </row>
    <row r="323" spans="1:12" s="27" customFormat="1">
      <c r="A323" s="242"/>
      <c r="B323" s="235"/>
      <c r="C323" s="235"/>
      <c r="D323" s="464" t="s">
        <v>511</v>
      </c>
      <c r="E323" s="464"/>
      <c r="F323" s="277">
        <f>8.91*2</f>
        <v>17.82</v>
      </c>
      <c r="G323" s="289"/>
      <c r="H323" s="277"/>
      <c r="I323" s="200"/>
      <c r="J323" s="285">
        <f t="shared" ref="J323:J327" si="32">F323</f>
        <v>17.82</v>
      </c>
    </row>
    <row r="324" spans="1:12" s="27" customFormat="1">
      <c r="A324" s="284"/>
      <c r="B324" s="277"/>
      <c r="C324" s="277"/>
      <c r="D324" s="464" t="s">
        <v>465</v>
      </c>
      <c r="E324" s="464"/>
      <c r="F324" s="277">
        <v>11</v>
      </c>
      <c r="G324" s="289"/>
      <c r="H324" s="277"/>
      <c r="I324" s="200"/>
      <c r="J324" s="285">
        <f t="shared" si="32"/>
        <v>11</v>
      </c>
    </row>
    <row r="325" spans="1:12" s="27" customFormat="1">
      <c r="A325" s="242"/>
      <c r="B325" s="235"/>
      <c r="C325" s="235"/>
      <c r="D325" s="490" t="s">
        <v>512</v>
      </c>
      <c r="E325" s="491"/>
      <c r="F325" s="277">
        <v>4.9000000000000004</v>
      </c>
      <c r="G325" s="289"/>
      <c r="H325" s="277"/>
      <c r="I325" s="200"/>
      <c r="J325" s="285">
        <f t="shared" si="32"/>
        <v>4.9000000000000004</v>
      </c>
    </row>
    <row r="326" spans="1:12" s="27" customFormat="1">
      <c r="A326" s="242"/>
      <c r="B326" s="235"/>
      <c r="C326" s="235"/>
      <c r="D326" s="464" t="s">
        <v>513</v>
      </c>
      <c r="E326" s="491"/>
      <c r="F326" s="277">
        <v>6.55</v>
      </c>
      <c r="G326" s="289"/>
      <c r="H326" s="277"/>
      <c r="I326" s="200"/>
      <c r="J326" s="285">
        <f t="shared" si="32"/>
        <v>6.55</v>
      </c>
    </row>
    <row r="327" spans="1:12" s="27" customFormat="1">
      <c r="A327" s="242"/>
      <c r="B327" s="235"/>
      <c r="C327" s="235"/>
      <c r="D327" s="464" t="s">
        <v>466</v>
      </c>
      <c r="E327" s="464"/>
      <c r="F327" s="278">
        <f>(2.43*2)+3.6</f>
        <v>8.4600000000000009</v>
      </c>
      <c r="G327" s="277"/>
      <c r="H327" s="277"/>
      <c r="I327" s="200"/>
      <c r="J327" s="285">
        <f t="shared" si="32"/>
        <v>8.4600000000000009</v>
      </c>
    </row>
    <row r="328" spans="1:12" s="27" customFormat="1">
      <c r="A328" s="457"/>
      <c r="B328" s="458"/>
      <c r="C328" s="458"/>
      <c r="D328" s="458"/>
      <c r="E328" s="458"/>
      <c r="F328" s="458"/>
      <c r="G328" s="458"/>
      <c r="H328" s="458"/>
      <c r="I328" s="458"/>
      <c r="J328" s="459"/>
      <c r="K328" s="291"/>
      <c r="L328" s="291"/>
    </row>
    <row r="329" spans="1:12" s="27" customFormat="1" ht="38.25" customHeight="1">
      <c r="A329" s="203" t="s">
        <v>651</v>
      </c>
      <c r="B329" s="376" t="s">
        <v>655</v>
      </c>
      <c r="C329" s="376" t="s">
        <v>93</v>
      </c>
      <c r="D329" s="466" t="s">
        <v>654</v>
      </c>
      <c r="E329" s="466"/>
      <c r="F329" s="466"/>
      <c r="G329" s="466"/>
      <c r="H329" s="466"/>
      <c r="I329" s="376" t="s">
        <v>237</v>
      </c>
      <c r="J329" s="204">
        <v>9.8800000000000008</v>
      </c>
    </row>
    <row r="330" spans="1:12" s="27" customFormat="1">
      <c r="A330" s="373"/>
      <c r="B330" s="374"/>
      <c r="C330" s="374"/>
      <c r="D330" s="463" t="s">
        <v>658</v>
      </c>
      <c r="E330" s="463"/>
      <c r="F330" s="463"/>
      <c r="G330" s="463"/>
      <c r="H330" s="463"/>
      <c r="I330" s="374"/>
      <c r="J330" s="375"/>
    </row>
    <row r="331" spans="1:12" s="27" customFormat="1">
      <c r="A331" s="457"/>
      <c r="B331" s="458"/>
      <c r="C331" s="458"/>
      <c r="D331" s="458"/>
      <c r="E331" s="458"/>
      <c r="F331" s="458"/>
      <c r="G331" s="458"/>
      <c r="H331" s="458"/>
      <c r="I331" s="458"/>
      <c r="J331" s="459"/>
      <c r="K331" s="291"/>
      <c r="L331" s="291"/>
    </row>
    <row r="332" spans="1:12" s="27" customFormat="1" ht="38.25" customHeight="1">
      <c r="A332" s="203" t="s">
        <v>656</v>
      </c>
      <c r="B332" s="376">
        <v>200253</v>
      </c>
      <c r="C332" s="376" t="s">
        <v>336</v>
      </c>
      <c r="D332" s="466" t="s">
        <v>657</v>
      </c>
      <c r="E332" s="466"/>
      <c r="F332" s="466"/>
      <c r="G332" s="466"/>
      <c r="H332" s="466"/>
      <c r="I332" s="376" t="s">
        <v>237</v>
      </c>
      <c r="J332" s="204">
        <f>J335*1.05</f>
        <v>1.8900000000000001</v>
      </c>
    </row>
    <row r="333" spans="1:12" s="27" customFormat="1">
      <c r="A333" s="373"/>
      <c r="B333" s="374"/>
      <c r="C333" s="374"/>
      <c r="D333" s="463" t="s">
        <v>659</v>
      </c>
      <c r="E333" s="463"/>
      <c r="F333" s="463"/>
      <c r="G333" s="463"/>
      <c r="H333" s="463"/>
      <c r="I333" s="374"/>
      <c r="J333" s="375"/>
    </row>
    <row r="334" spans="1:12" s="27" customFormat="1">
      <c r="A334" s="373"/>
      <c r="B334" s="374"/>
      <c r="C334" s="374"/>
      <c r="D334" s="463" t="s">
        <v>265</v>
      </c>
      <c r="E334" s="463"/>
      <c r="F334" s="384" t="s">
        <v>444</v>
      </c>
      <c r="G334" s="384" t="s">
        <v>653</v>
      </c>
      <c r="H334" s="376"/>
      <c r="I334" s="376"/>
      <c r="J334" s="207" t="s">
        <v>257</v>
      </c>
    </row>
    <row r="335" spans="1:12" s="27" customFormat="1">
      <c r="A335" s="381"/>
      <c r="B335" s="377"/>
      <c r="C335" s="377"/>
      <c r="D335" s="464" t="s">
        <v>652</v>
      </c>
      <c r="E335" s="464"/>
      <c r="F335" s="377">
        <v>9</v>
      </c>
      <c r="G335" s="289">
        <v>0.2</v>
      </c>
      <c r="H335" s="377"/>
      <c r="I335" s="200"/>
      <c r="J335" s="382">
        <f>F335*G335</f>
        <v>1.8</v>
      </c>
    </row>
    <row r="336" spans="1:12" s="27" customFormat="1" ht="38.25" customHeight="1">
      <c r="A336" s="203" t="s">
        <v>661</v>
      </c>
      <c r="B336" s="376">
        <v>200202</v>
      </c>
      <c r="C336" s="376" t="s">
        <v>336</v>
      </c>
      <c r="D336" s="466" t="s">
        <v>660</v>
      </c>
      <c r="E336" s="466"/>
      <c r="F336" s="466"/>
      <c r="G336" s="466"/>
      <c r="H336" s="466"/>
      <c r="I336" s="376" t="s">
        <v>237</v>
      </c>
      <c r="J336" s="204">
        <f>J339</f>
        <v>9</v>
      </c>
    </row>
    <row r="337" spans="1:12" s="27" customFormat="1">
      <c r="A337" s="373"/>
      <c r="B337" s="374"/>
      <c r="C337" s="374"/>
      <c r="D337" s="463" t="s">
        <v>662</v>
      </c>
      <c r="E337" s="463"/>
      <c r="F337" s="463"/>
      <c r="G337" s="463"/>
      <c r="H337" s="463"/>
      <c r="I337" s="374"/>
      <c r="J337" s="375"/>
    </row>
    <row r="338" spans="1:12" s="27" customFormat="1">
      <c r="A338" s="373"/>
      <c r="B338" s="374"/>
      <c r="C338" s="374"/>
      <c r="D338" s="463" t="s">
        <v>265</v>
      </c>
      <c r="E338" s="463"/>
      <c r="F338" s="384" t="s">
        <v>444</v>
      </c>
      <c r="G338" s="384"/>
      <c r="H338" s="376"/>
      <c r="I338" s="376"/>
      <c r="J338" s="207" t="s">
        <v>257</v>
      </c>
    </row>
    <row r="339" spans="1:12" s="27" customFormat="1">
      <c r="A339" s="381"/>
      <c r="B339" s="377"/>
      <c r="C339" s="377"/>
      <c r="D339" s="464" t="s">
        <v>652</v>
      </c>
      <c r="E339" s="464"/>
      <c r="F339" s="377">
        <v>9</v>
      </c>
      <c r="G339" s="289"/>
      <c r="H339" s="377"/>
      <c r="I339" s="200"/>
      <c r="J339" s="382">
        <f>F339</f>
        <v>9</v>
      </c>
    </row>
    <row r="340" spans="1:12" s="27" customFormat="1">
      <c r="A340" s="457"/>
      <c r="B340" s="458"/>
      <c r="C340" s="458"/>
      <c r="D340" s="458"/>
      <c r="E340" s="458"/>
      <c r="F340" s="458"/>
      <c r="G340" s="458"/>
      <c r="H340" s="458"/>
      <c r="I340" s="458"/>
      <c r="J340" s="459"/>
      <c r="K340" s="291"/>
      <c r="L340" s="291"/>
    </row>
    <row r="341" spans="1:12">
      <c r="A341" s="202" t="s">
        <v>142</v>
      </c>
      <c r="B341" s="460" t="s">
        <v>143</v>
      </c>
      <c r="C341" s="460"/>
      <c r="D341" s="460"/>
      <c r="E341" s="460"/>
      <c r="F341" s="460"/>
      <c r="G341" s="460"/>
      <c r="H341" s="460"/>
      <c r="I341" s="460"/>
      <c r="J341" s="461"/>
    </row>
    <row r="342" spans="1:12">
      <c r="A342" s="539"/>
      <c r="B342" s="540"/>
      <c r="C342" s="540"/>
      <c r="D342" s="540"/>
      <c r="E342" s="540"/>
      <c r="F342" s="540"/>
      <c r="G342" s="540"/>
      <c r="H342" s="540"/>
      <c r="I342" s="540"/>
      <c r="J342" s="541"/>
    </row>
    <row r="343" spans="1:12" s="110" customFormat="1" ht="25.5" customHeight="1">
      <c r="A343" s="312" t="s">
        <v>144</v>
      </c>
      <c r="B343" s="287">
        <v>89744</v>
      </c>
      <c r="C343" s="323" t="s">
        <v>93</v>
      </c>
      <c r="D343" s="493" t="s">
        <v>553</v>
      </c>
      <c r="E343" s="494"/>
      <c r="F343" s="494"/>
      <c r="G343" s="494"/>
      <c r="H343" s="495"/>
      <c r="I343" s="323" t="s">
        <v>197</v>
      </c>
      <c r="J343" s="322">
        <f>J344</f>
        <v>12</v>
      </c>
    </row>
    <row r="344" spans="1:12" s="110" customFormat="1">
      <c r="A344" s="312"/>
      <c r="B344" s="287"/>
      <c r="C344" s="287"/>
      <c r="D344" s="496" t="s">
        <v>286</v>
      </c>
      <c r="E344" s="497"/>
      <c r="F344" s="497"/>
      <c r="G344" s="497"/>
      <c r="H344" s="498"/>
      <c r="I344" s="287" t="s">
        <v>197</v>
      </c>
      <c r="J344" s="324">
        <v>12</v>
      </c>
    </row>
    <row r="345" spans="1:12" s="110" customFormat="1">
      <c r="A345" s="532"/>
      <c r="B345" s="533"/>
      <c r="C345" s="533"/>
      <c r="D345" s="533"/>
      <c r="E345" s="533"/>
      <c r="F345" s="533"/>
      <c r="G345" s="533"/>
      <c r="H345" s="533"/>
      <c r="I345" s="533"/>
      <c r="J345" s="534"/>
    </row>
    <row r="346" spans="1:12" s="27" customFormat="1" ht="15" customHeight="1">
      <c r="A346" s="312" t="s">
        <v>145</v>
      </c>
      <c r="B346" s="287">
        <v>89726</v>
      </c>
      <c r="C346" s="323" t="s">
        <v>93</v>
      </c>
      <c r="D346" s="493" t="s">
        <v>410</v>
      </c>
      <c r="E346" s="494"/>
      <c r="F346" s="494"/>
      <c r="G346" s="494"/>
      <c r="H346" s="495"/>
      <c r="I346" s="323" t="str">
        <f>I347</f>
        <v>PÇ</v>
      </c>
      <c r="J346" s="322">
        <f>J347</f>
        <v>5</v>
      </c>
    </row>
    <row r="347" spans="1:12" s="27" customFormat="1">
      <c r="A347" s="312"/>
      <c r="B347" s="287"/>
      <c r="C347" s="287"/>
      <c r="D347" s="496" t="s">
        <v>286</v>
      </c>
      <c r="E347" s="497"/>
      <c r="F347" s="497"/>
      <c r="G347" s="497"/>
      <c r="H347" s="498"/>
      <c r="I347" s="287" t="s">
        <v>192</v>
      </c>
      <c r="J347" s="324">
        <v>5</v>
      </c>
    </row>
    <row r="348" spans="1:12" s="27" customFormat="1">
      <c r="A348" s="532"/>
      <c r="B348" s="533"/>
      <c r="C348" s="533"/>
      <c r="D348" s="533"/>
      <c r="E348" s="533"/>
      <c r="F348" s="533"/>
      <c r="G348" s="533"/>
      <c r="H348" s="533"/>
      <c r="I348" s="533"/>
      <c r="J348" s="534"/>
    </row>
    <row r="349" spans="1:12" s="27" customFormat="1" ht="15" customHeight="1">
      <c r="A349" s="210" t="s">
        <v>146</v>
      </c>
      <c r="B349" s="549" t="s">
        <v>98</v>
      </c>
      <c r="C349" s="550"/>
      <c r="D349" s="493" t="s">
        <v>405</v>
      </c>
      <c r="E349" s="494"/>
      <c r="F349" s="494"/>
      <c r="G349" s="494"/>
      <c r="H349" s="495"/>
      <c r="I349" s="323" t="str">
        <f>I350</f>
        <v>PÇ</v>
      </c>
      <c r="J349" s="322">
        <f>J350</f>
        <v>2</v>
      </c>
    </row>
    <row r="350" spans="1:12" s="27" customFormat="1">
      <c r="A350" s="312"/>
      <c r="B350" s="287"/>
      <c r="C350" s="287"/>
      <c r="D350" s="496" t="s">
        <v>286</v>
      </c>
      <c r="E350" s="497"/>
      <c r="F350" s="497"/>
      <c r="G350" s="497"/>
      <c r="H350" s="498"/>
      <c r="I350" s="287" t="s">
        <v>192</v>
      </c>
      <c r="J350" s="324">
        <v>2</v>
      </c>
    </row>
    <row r="351" spans="1:12" s="27" customFormat="1">
      <c r="A351" s="532"/>
      <c r="B351" s="533"/>
      <c r="C351" s="533"/>
      <c r="D351" s="533"/>
      <c r="E351" s="533"/>
      <c r="F351" s="533"/>
      <c r="G351" s="533"/>
      <c r="H351" s="533"/>
      <c r="I351" s="533"/>
      <c r="J351" s="534"/>
    </row>
    <row r="352" spans="1:12" s="27" customFormat="1" ht="15" customHeight="1">
      <c r="A352" s="210" t="s">
        <v>147</v>
      </c>
      <c r="B352" s="383">
        <v>89805</v>
      </c>
      <c r="C352" s="323" t="s">
        <v>93</v>
      </c>
      <c r="D352" s="493" t="s">
        <v>411</v>
      </c>
      <c r="E352" s="494"/>
      <c r="F352" s="494"/>
      <c r="G352" s="494"/>
      <c r="H352" s="495"/>
      <c r="I352" s="323" t="str">
        <f>I353</f>
        <v>PÇ</v>
      </c>
      <c r="J352" s="322">
        <f>J353</f>
        <v>2</v>
      </c>
    </row>
    <row r="353" spans="1:10" s="27" customFormat="1">
      <c r="A353" s="312"/>
      <c r="B353" s="287"/>
      <c r="C353" s="287"/>
      <c r="D353" s="496" t="s">
        <v>286</v>
      </c>
      <c r="E353" s="497"/>
      <c r="F353" s="497"/>
      <c r="G353" s="497"/>
      <c r="H353" s="498"/>
      <c r="I353" s="287" t="s">
        <v>192</v>
      </c>
      <c r="J353" s="324">
        <v>2</v>
      </c>
    </row>
    <row r="354" spans="1:10" s="27" customFormat="1">
      <c r="A354" s="532"/>
      <c r="B354" s="533"/>
      <c r="C354" s="533"/>
      <c r="D354" s="533"/>
      <c r="E354" s="533"/>
      <c r="F354" s="533"/>
      <c r="G354" s="533"/>
      <c r="H354" s="533"/>
      <c r="I354" s="533"/>
      <c r="J354" s="534"/>
    </row>
    <row r="355" spans="1:10" s="27" customFormat="1" ht="15" customHeight="1">
      <c r="A355" s="210" t="s">
        <v>148</v>
      </c>
      <c r="B355" s="323">
        <v>89569</v>
      </c>
      <c r="C355" s="323" t="s">
        <v>93</v>
      </c>
      <c r="D355" s="493" t="s">
        <v>418</v>
      </c>
      <c r="E355" s="494"/>
      <c r="F355" s="494"/>
      <c r="G355" s="494"/>
      <c r="H355" s="495"/>
      <c r="I355" s="323" t="str">
        <f>I356</f>
        <v>PÇ</v>
      </c>
      <c r="J355" s="322">
        <f>J356</f>
        <v>2</v>
      </c>
    </row>
    <row r="356" spans="1:10" s="27" customFormat="1">
      <c r="A356" s="312"/>
      <c r="B356" s="287"/>
      <c r="C356" s="287"/>
      <c r="D356" s="496" t="s">
        <v>286</v>
      </c>
      <c r="E356" s="497"/>
      <c r="F356" s="497"/>
      <c r="G356" s="497"/>
      <c r="H356" s="498"/>
      <c r="I356" s="287" t="s">
        <v>192</v>
      </c>
      <c r="J356" s="324">
        <v>2</v>
      </c>
    </row>
    <row r="357" spans="1:10" s="27" customFormat="1">
      <c r="A357" s="532"/>
      <c r="B357" s="533"/>
      <c r="C357" s="533"/>
      <c r="D357" s="533"/>
      <c r="E357" s="533"/>
      <c r="F357" s="533"/>
      <c r="G357" s="533"/>
      <c r="H357" s="533"/>
      <c r="I357" s="533"/>
      <c r="J357" s="534"/>
    </row>
    <row r="358" spans="1:10" s="27" customFormat="1" ht="15" customHeight="1">
      <c r="A358" s="210" t="s">
        <v>149</v>
      </c>
      <c r="B358" s="323">
        <v>89567</v>
      </c>
      <c r="C358" s="323" t="s">
        <v>93</v>
      </c>
      <c r="D358" s="493" t="s">
        <v>417</v>
      </c>
      <c r="E358" s="494"/>
      <c r="F358" s="494"/>
      <c r="G358" s="494"/>
      <c r="H358" s="495"/>
      <c r="I358" s="323" t="str">
        <f>I359</f>
        <v>PÇ</v>
      </c>
      <c r="J358" s="322">
        <f>J359</f>
        <v>3</v>
      </c>
    </row>
    <row r="359" spans="1:10" s="27" customFormat="1">
      <c r="A359" s="312"/>
      <c r="B359" s="287"/>
      <c r="C359" s="287"/>
      <c r="D359" s="496" t="s">
        <v>286</v>
      </c>
      <c r="E359" s="497"/>
      <c r="F359" s="497"/>
      <c r="G359" s="497"/>
      <c r="H359" s="498"/>
      <c r="I359" s="287" t="s">
        <v>192</v>
      </c>
      <c r="J359" s="324">
        <v>3</v>
      </c>
    </row>
    <row r="360" spans="1:10" s="27" customFormat="1">
      <c r="A360" s="532"/>
      <c r="B360" s="533"/>
      <c r="C360" s="533"/>
      <c r="D360" s="533"/>
      <c r="E360" s="533"/>
      <c r="F360" s="533"/>
      <c r="G360" s="533"/>
      <c r="H360" s="533"/>
      <c r="I360" s="533"/>
      <c r="J360" s="534"/>
    </row>
    <row r="361" spans="1:10" s="27" customFormat="1" ht="15" customHeight="1">
      <c r="A361" s="210" t="s">
        <v>150</v>
      </c>
      <c r="B361" s="323">
        <v>89746</v>
      </c>
      <c r="C361" s="323" t="s">
        <v>93</v>
      </c>
      <c r="D361" s="493" t="s">
        <v>412</v>
      </c>
      <c r="E361" s="494"/>
      <c r="F361" s="494"/>
      <c r="G361" s="494"/>
      <c r="H361" s="495"/>
      <c r="I361" s="323" t="str">
        <f>I362</f>
        <v>PÇ</v>
      </c>
      <c r="J361" s="322">
        <f>J362</f>
        <v>2</v>
      </c>
    </row>
    <row r="362" spans="1:10" s="27" customFormat="1">
      <c r="A362" s="312"/>
      <c r="B362" s="287"/>
      <c r="C362" s="287"/>
      <c r="D362" s="496" t="s">
        <v>286</v>
      </c>
      <c r="E362" s="497"/>
      <c r="F362" s="497"/>
      <c r="G362" s="497"/>
      <c r="H362" s="498"/>
      <c r="I362" s="287" t="s">
        <v>192</v>
      </c>
      <c r="J362" s="324">
        <v>2</v>
      </c>
    </row>
    <row r="363" spans="1:10" s="27" customFormat="1">
      <c r="A363" s="532"/>
      <c r="B363" s="533"/>
      <c r="C363" s="533"/>
      <c r="D363" s="533"/>
      <c r="E363" s="533"/>
      <c r="F363" s="533"/>
      <c r="G363" s="533"/>
      <c r="H363" s="533"/>
      <c r="I363" s="533"/>
      <c r="J363" s="534"/>
    </row>
    <row r="364" spans="1:10" s="27" customFormat="1" ht="15" customHeight="1">
      <c r="A364" s="312" t="s">
        <v>151</v>
      </c>
      <c r="B364" s="287">
        <v>89801</v>
      </c>
      <c r="C364" s="323" t="s">
        <v>93</v>
      </c>
      <c r="D364" s="493" t="s">
        <v>554</v>
      </c>
      <c r="E364" s="494"/>
      <c r="F364" s="494"/>
      <c r="G364" s="494"/>
      <c r="H364" s="495"/>
      <c r="I364" s="323" t="str">
        <f>I365</f>
        <v>PÇ</v>
      </c>
      <c r="J364" s="322">
        <f>J365</f>
        <v>1</v>
      </c>
    </row>
    <row r="365" spans="1:10" s="27" customFormat="1">
      <c r="A365" s="312"/>
      <c r="B365" s="287"/>
      <c r="C365" s="287"/>
      <c r="D365" s="496" t="s">
        <v>286</v>
      </c>
      <c r="E365" s="497"/>
      <c r="F365" s="497"/>
      <c r="G365" s="497"/>
      <c r="H365" s="498"/>
      <c r="I365" s="287" t="s">
        <v>192</v>
      </c>
      <c r="J365" s="324">
        <v>1</v>
      </c>
    </row>
    <row r="366" spans="1:10" s="27" customFormat="1" ht="15" customHeight="1">
      <c r="A366" s="210" t="s">
        <v>152</v>
      </c>
      <c r="B366" s="323">
        <v>72295</v>
      </c>
      <c r="C366" s="323" t="s">
        <v>93</v>
      </c>
      <c r="D366" s="493" t="s">
        <v>288</v>
      </c>
      <c r="E366" s="494"/>
      <c r="F366" s="494"/>
      <c r="G366" s="494"/>
      <c r="H366" s="495"/>
      <c r="I366" s="323" t="str">
        <f>I367</f>
        <v>PÇ</v>
      </c>
      <c r="J366" s="322">
        <f>J367</f>
        <v>1</v>
      </c>
    </row>
    <row r="367" spans="1:10" s="27" customFormat="1">
      <c r="A367" s="312"/>
      <c r="B367" s="287"/>
      <c r="C367" s="287"/>
      <c r="D367" s="496" t="s">
        <v>286</v>
      </c>
      <c r="E367" s="497"/>
      <c r="F367" s="497"/>
      <c r="G367" s="497"/>
      <c r="H367" s="498"/>
      <c r="I367" s="287" t="s">
        <v>192</v>
      </c>
      <c r="J367" s="324">
        <v>1</v>
      </c>
    </row>
    <row r="368" spans="1:10" s="27" customFormat="1">
      <c r="A368" s="532"/>
      <c r="B368" s="533"/>
      <c r="C368" s="533"/>
      <c r="D368" s="533"/>
      <c r="E368" s="533"/>
      <c r="F368" s="533"/>
      <c r="G368" s="533"/>
      <c r="H368" s="533"/>
      <c r="I368" s="533"/>
      <c r="J368" s="534"/>
    </row>
    <row r="369" spans="1:10" s="27" customFormat="1" ht="48" customHeight="1">
      <c r="A369" s="210" t="s">
        <v>153</v>
      </c>
      <c r="B369" s="383" t="s">
        <v>287</v>
      </c>
      <c r="C369" s="323" t="s">
        <v>93</v>
      </c>
      <c r="D369" s="493" t="s">
        <v>406</v>
      </c>
      <c r="E369" s="494"/>
      <c r="F369" s="494"/>
      <c r="G369" s="494"/>
      <c r="H369" s="495"/>
      <c r="I369" s="323" t="str">
        <f>I370</f>
        <v>PÇ</v>
      </c>
      <c r="J369" s="322">
        <f>J370</f>
        <v>1</v>
      </c>
    </row>
    <row r="370" spans="1:10" s="27" customFormat="1">
      <c r="A370" s="312"/>
      <c r="B370" s="287"/>
      <c r="C370" s="287"/>
      <c r="D370" s="496" t="s">
        <v>286</v>
      </c>
      <c r="E370" s="497"/>
      <c r="F370" s="497"/>
      <c r="G370" s="497"/>
      <c r="H370" s="498"/>
      <c r="I370" s="287" t="s">
        <v>192</v>
      </c>
      <c r="J370" s="324">
        <v>1</v>
      </c>
    </row>
    <row r="371" spans="1:10" s="27" customFormat="1">
      <c r="A371" s="532"/>
      <c r="B371" s="533"/>
      <c r="C371" s="533"/>
      <c r="D371" s="533"/>
      <c r="E371" s="533"/>
      <c r="F371" s="533"/>
      <c r="G371" s="533"/>
      <c r="H371" s="533"/>
      <c r="I371" s="533"/>
      <c r="J371" s="534"/>
    </row>
    <row r="372" spans="1:10" s="27" customFormat="1" ht="15" customHeight="1">
      <c r="A372" s="210" t="s">
        <v>154</v>
      </c>
      <c r="B372" s="323">
        <v>89497</v>
      </c>
      <c r="C372" s="323" t="s">
        <v>93</v>
      </c>
      <c r="D372" s="493" t="s">
        <v>392</v>
      </c>
      <c r="E372" s="494"/>
      <c r="F372" s="494"/>
      <c r="G372" s="494"/>
      <c r="H372" s="495"/>
      <c r="I372" s="323" t="str">
        <f>I373</f>
        <v>PÇ</v>
      </c>
      <c r="J372" s="322">
        <f>J373</f>
        <v>5</v>
      </c>
    </row>
    <row r="373" spans="1:10" s="27" customFormat="1">
      <c r="A373" s="312"/>
      <c r="B373" s="287"/>
      <c r="C373" s="287"/>
      <c r="D373" s="496" t="s">
        <v>286</v>
      </c>
      <c r="E373" s="497"/>
      <c r="F373" s="497"/>
      <c r="G373" s="497"/>
      <c r="H373" s="498"/>
      <c r="I373" s="287" t="s">
        <v>192</v>
      </c>
      <c r="J373" s="324">
        <v>5</v>
      </c>
    </row>
    <row r="374" spans="1:10" s="27" customFormat="1">
      <c r="A374" s="532"/>
      <c r="B374" s="533"/>
      <c r="C374" s="533"/>
      <c r="D374" s="533"/>
      <c r="E374" s="533"/>
      <c r="F374" s="533"/>
      <c r="G374" s="533"/>
      <c r="H374" s="533"/>
      <c r="I374" s="533"/>
      <c r="J374" s="534"/>
    </row>
    <row r="375" spans="1:10" s="27" customFormat="1" ht="15" customHeight="1">
      <c r="A375" s="210" t="s">
        <v>155</v>
      </c>
      <c r="B375" s="323">
        <v>89498</v>
      </c>
      <c r="C375" s="323" t="s">
        <v>93</v>
      </c>
      <c r="D375" s="493" t="s">
        <v>410</v>
      </c>
      <c r="E375" s="494"/>
      <c r="F375" s="494"/>
      <c r="G375" s="494"/>
      <c r="H375" s="495"/>
      <c r="I375" s="323" t="str">
        <f>I376</f>
        <v>PÇ</v>
      </c>
      <c r="J375" s="322">
        <f>J376</f>
        <v>2</v>
      </c>
    </row>
    <row r="376" spans="1:10" s="27" customFormat="1">
      <c r="A376" s="312"/>
      <c r="B376" s="287"/>
      <c r="C376" s="287"/>
      <c r="D376" s="496" t="s">
        <v>286</v>
      </c>
      <c r="E376" s="497"/>
      <c r="F376" s="497"/>
      <c r="G376" s="497"/>
      <c r="H376" s="498"/>
      <c r="I376" s="287" t="s">
        <v>192</v>
      </c>
      <c r="J376" s="324">
        <v>2</v>
      </c>
    </row>
    <row r="377" spans="1:10" s="27" customFormat="1">
      <c r="A377" s="532"/>
      <c r="B377" s="533"/>
      <c r="C377" s="533"/>
      <c r="D377" s="533"/>
      <c r="E377" s="533"/>
      <c r="F377" s="533"/>
      <c r="G377" s="533"/>
      <c r="H377" s="533"/>
      <c r="I377" s="533"/>
      <c r="J377" s="534"/>
    </row>
    <row r="378" spans="1:10" s="27" customFormat="1" ht="15" customHeight="1">
      <c r="A378" s="210" t="s">
        <v>156</v>
      </c>
      <c r="B378" s="323">
        <v>89710</v>
      </c>
      <c r="C378" s="323" t="s">
        <v>93</v>
      </c>
      <c r="D378" s="493" t="s">
        <v>291</v>
      </c>
      <c r="E378" s="494"/>
      <c r="F378" s="494"/>
      <c r="G378" s="494"/>
      <c r="H378" s="495"/>
      <c r="I378" s="323" t="str">
        <f>I379</f>
        <v>PÇ</v>
      </c>
      <c r="J378" s="322">
        <f>J379</f>
        <v>4</v>
      </c>
    </row>
    <row r="379" spans="1:10" s="27" customFormat="1">
      <c r="A379" s="312"/>
      <c r="B379" s="287"/>
      <c r="C379" s="287"/>
      <c r="D379" s="496" t="s">
        <v>286</v>
      </c>
      <c r="E379" s="497"/>
      <c r="F379" s="497"/>
      <c r="G379" s="497"/>
      <c r="H379" s="498"/>
      <c r="I379" s="287" t="s">
        <v>192</v>
      </c>
      <c r="J379" s="324">
        <v>4</v>
      </c>
    </row>
    <row r="380" spans="1:10" s="27" customFormat="1">
      <c r="A380" s="532"/>
      <c r="B380" s="533"/>
      <c r="C380" s="533"/>
      <c r="D380" s="533"/>
      <c r="E380" s="533"/>
      <c r="F380" s="533"/>
      <c r="G380" s="533"/>
      <c r="H380" s="533"/>
      <c r="I380" s="533"/>
      <c r="J380" s="534"/>
    </row>
    <row r="381" spans="1:10" s="27" customFormat="1" ht="15" customHeight="1">
      <c r="A381" s="210" t="s">
        <v>157</v>
      </c>
      <c r="B381" s="323">
        <v>89782</v>
      </c>
      <c r="C381" s="323" t="s">
        <v>93</v>
      </c>
      <c r="D381" s="493" t="s">
        <v>555</v>
      </c>
      <c r="E381" s="494"/>
      <c r="F381" s="494"/>
      <c r="G381" s="494"/>
      <c r="H381" s="495"/>
      <c r="I381" s="323" t="str">
        <f>I382</f>
        <v>PÇ</v>
      </c>
      <c r="J381" s="322">
        <f>J382</f>
        <v>7</v>
      </c>
    </row>
    <row r="382" spans="1:10" s="27" customFormat="1">
      <c r="A382" s="312"/>
      <c r="B382" s="287"/>
      <c r="C382" s="287"/>
      <c r="D382" s="496" t="s">
        <v>286</v>
      </c>
      <c r="E382" s="497"/>
      <c r="F382" s="497"/>
      <c r="G382" s="497"/>
      <c r="H382" s="498"/>
      <c r="I382" s="287" t="s">
        <v>192</v>
      </c>
      <c r="J382" s="324">
        <v>7</v>
      </c>
    </row>
    <row r="383" spans="1:10" s="27" customFormat="1">
      <c r="A383" s="532"/>
      <c r="B383" s="533"/>
      <c r="C383" s="533"/>
      <c r="D383" s="533"/>
      <c r="E383" s="533"/>
      <c r="F383" s="533"/>
      <c r="G383" s="533"/>
      <c r="H383" s="533"/>
      <c r="I383" s="533"/>
      <c r="J383" s="534"/>
    </row>
    <row r="384" spans="1:10" s="27" customFormat="1" ht="15" customHeight="1">
      <c r="A384" s="210" t="s">
        <v>158</v>
      </c>
      <c r="B384" s="323">
        <v>89796</v>
      </c>
      <c r="C384" s="323" t="s">
        <v>93</v>
      </c>
      <c r="D384" s="493" t="s">
        <v>556</v>
      </c>
      <c r="E384" s="494"/>
      <c r="F384" s="494"/>
      <c r="G384" s="494"/>
      <c r="H384" s="495"/>
      <c r="I384" s="323" t="str">
        <f>I385</f>
        <v>PÇ</v>
      </c>
      <c r="J384" s="322">
        <f>J385</f>
        <v>2</v>
      </c>
    </row>
    <row r="385" spans="1:10" s="27" customFormat="1">
      <c r="A385" s="312"/>
      <c r="B385" s="287"/>
      <c r="C385" s="287"/>
      <c r="D385" s="496" t="s">
        <v>286</v>
      </c>
      <c r="E385" s="497"/>
      <c r="F385" s="497"/>
      <c r="G385" s="497"/>
      <c r="H385" s="498"/>
      <c r="I385" s="287" t="s">
        <v>192</v>
      </c>
      <c r="J385" s="324">
        <v>2</v>
      </c>
    </row>
    <row r="386" spans="1:10" s="27" customFormat="1">
      <c r="A386" s="532"/>
      <c r="B386" s="533"/>
      <c r="C386" s="533"/>
      <c r="D386" s="533"/>
      <c r="E386" s="533"/>
      <c r="F386" s="533"/>
      <c r="G386" s="533"/>
      <c r="H386" s="533"/>
      <c r="I386" s="533"/>
      <c r="J386" s="534"/>
    </row>
    <row r="387" spans="1:10" s="27" customFormat="1" ht="15" customHeight="1">
      <c r="A387" s="210" t="s">
        <v>159</v>
      </c>
      <c r="B387" s="383">
        <v>89805</v>
      </c>
      <c r="C387" s="323" t="s">
        <v>93</v>
      </c>
      <c r="D387" s="493" t="s">
        <v>411</v>
      </c>
      <c r="E387" s="494"/>
      <c r="F387" s="494"/>
      <c r="G387" s="494"/>
      <c r="H387" s="495"/>
      <c r="I387" s="323" t="str">
        <f>I388</f>
        <v>PÇ</v>
      </c>
      <c r="J387" s="322">
        <f>J388</f>
        <v>2</v>
      </c>
    </row>
    <row r="388" spans="1:10" s="27" customFormat="1">
      <c r="A388" s="312"/>
      <c r="B388" s="287"/>
      <c r="C388" s="287"/>
      <c r="D388" s="496" t="s">
        <v>286</v>
      </c>
      <c r="E388" s="497"/>
      <c r="F388" s="497"/>
      <c r="G388" s="497"/>
      <c r="H388" s="498"/>
      <c r="I388" s="287" t="s">
        <v>192</v>
      </c>
      <c r="J388" s="324">
        <v>2</v>
      </c>
    </row>
    <row r="389" spans="1:10" s="27" customFormat="1">
      <c r="A389" s="532"/>
      <c r="B389" s="533"/>
      <c r="C389" s="533"/>
      <c r="D389" s="533"/>
      <c r="E389" s="533"/>
      <c r="F389" s="533"/>
      <c r="G389" s="533"/>
      <c r="H389" s="533"/>
      <c r="I389" s="533"/>
      <c r="J389" s="534"/>
    </row>
    <row r="390" spans="1:10" s="27" customFormat="1" ht="48" customHeight="1">
      <c r="A390" s="210" t="s">
        <v>160</v>
      </c>
      <c r="B390" s="383" t="s">
        <v>636</v>
      </c>
      <c r="C390" s="323" t="s">
        <v>93</v>
      </c>
      <c r="D390" s="493" t="s">
        <v>407</v>
      </c>
      <c r="E390" s="494"/>
      <c r="F390" s="494"/>
      <c r="G390" s="494"/>
      <c r="H390" s="495"/>
      <c r="I390" s="323" t="str">
        <f>I391</f>
        <v>PÇ</v>
      </c>
      <c r="J390" s="322">
        <f>J391</f>
        <v>1</v>
      </c>
    </row>
    <row r="391" spans="1:10" s="27" customFormat="1">
      <c r="A391" s="312"/>
      <c r="B391" s="287"/>
      <c r="C391" s="287"/>
      <c r="D391" s="496" t="s">
        <v>286</v>
      </c>
      <c r="E391" s="497"/>
      <c r="F391" s="497"/>
      <c r="G391" s="497"/>
      <c r="H391" s="498"/>
      <c r="I391" s="287" t="s">
        <v>192</v>
      </c>
      <c r="J391" s="324">
        <v>1</v>
      </c>
    </row>
    <row r="392" spans="1:10" s="27" customFormat="1">
      <c r="A392" s="532"/>
      <c r="B392" s="533"/>
      <c r="C392" s="533"/>
      <c r="D392" s="533"/>
      <c r="E392" s="533"/>
      <c r="F392" s="533"/>
      <c r="G392" s="533"/>
      <c r="H392" s="533"/>
      <c r="I392" s="533"/>
      <c r="J392" s="534"/>
    </row>
    <row r="393" spans="1:10" s="27" customFormat="1" ht="23.25" customHeight="1">
      <c r="A393" s="210" t="s">
        <v>161</v>
      </c>
      <c r="B393" s="323">
        <v>89714</v>
      </c>
      <c r="C393" s="323" t="s">
        <v>93</v>
      </c>
      <c r="D393" s="493" t="s">
        <v>413</v>
      </c>
      <c r="E393" s="494"/>
      <c r="F393" s="494"/>
      <c r="G393" s="494"/>
      <c r="H393" s="495"/>
      <c r="I393" s="323" t="str">
        <f>I394</f>
        <v>m</v>
      </c>
      <c r="J393" s="322">
        <f>J394</f>
        <v>36</v>
      </c>
    </row>
    <row r="394" spans="1:10" s="27" customFormat="1">
      <c r="A394" s="312"/>
      <c r="B394" s="287"/>
      <c r="C394" s="287"/>
      <c r="D394" s="496" t="s">
        <v>286</v>
      </c>
      <c r="E394" s="497"/>
      <c r="F394" s="497"/>
      <c r="G394" s="497"/>
      <c r="H394" s="498"/>
      <c r="I394" s="287" t="s">
        <v>197</v>
      </c>
      <c r="J394" s="324">
        <v>36</v>
      </c>
    </row>
    <row r="395" spans="1:10" s="27" customFormat="1">
      <c r="A395" s="532"/>
      <c r="B395" s="533"/>
      <c r="C395" s="533"/>
      <c r="D395" s="533"/>
      <c r="E395" s="533"/>
      <c r="F395" s="533"/>
      <c r="G395" s="533"/>
      <c r="H395" s="533"/>
      <c r="I395" s="533"/>
      <c r="J395" s="534"/>
    </row>
    <row r="396" spans="1:10" s="27" customFormat="1" ht="27.75" customHeight="1">
      <c r="A396" s="210" t="s">
        <v>162</v>
      </c>
      <c r="B396" s="323">
        <v>89713</v>
      </c>
      <c r="C396" s="323" t="s">
        <v>93</v>
      </c>
      <c r="D396" s="493" t="s">
        <v>414</v>
      </c>
      <c r="E396" s="494"/>
      <c r="F396" s="494"/>
      <c r="G396" s="494"/>
      <c r="H396" s="495"/>
      <c r="I396" s="323" t="str">
        <f>I397</f>
        <v>m</v>
      </c>
      <c r="J396" s="322">
        <f>J397</f>
        <v>6</v>
      </c>
    </row>
    <row r="397" spans="1:10" s="27" customFormat="1">
      <c r="A397" s="312"/>
      <c r="B397" s="287"/>
      <c r="C397" s="287"/>
      <c r="D397" s="496" t="s">
        <v>286</v>
      </c>
      <c r="E397" s="497"/>
      <c r="F397" s="497"/>
      <c r="G397" s="497"/>
      <c r="H397" s="498"/>
      <c r="I397" s="287" t="s">
        <v>197</v>
      </c>
      <c r="J397" s="324">
        <v>6</v>
      </c>
    </row>
    <row r="398" spans="1:10" s="27" customFormat="1">
      <c r="A398" s="532"/>
      <c r="B398" s="533"/>
      <c r="C398" s="533"/>
      <c r="D398" s="533"/>
      <c r="E398" s="533"/>
      <c r="F398" s="533"/>
      <c r="G398" s="533"/>
      <c r="H398" s="533"/>
      <c r="I398" s="533"/>
      <c r="J398" s="534"/>
    </row>
    <row r="399" spans="1:10" s="27" customFormat="1" ht="25.5" customHeight="1">
      <c r="A399" s="210" t="s">
        <v>163</v>
      </c>
      <c r="B399" s="383">
        <v>89712</v>
      </c>
      <c r="C399" s="323" t="s">
        <v>93</v>
      </c>
      <c r="D399" s="493" t="s">
        <v>415</v>
      </c>
      <c r="E399" s="494"/>
      <c r="F399" s="494"/>
      <c r="G399" s="494"/>
      <c r="H399" s="495"/>
      <c r="I399" s="323" t="str">
        <f>I400</f>
        <v>m</v>
      </c>
      <c r="J399" s="322">
        <f>J400</f>
        <v>12</v>
      </c>
    </row>
    <row r="400" spans="1:10" s="27" customFormat="1">
      <c r="A400" s="312"/>
      <c r="B400" s="287"/>
      <c r="C400" s="287"/>
      <c r="D400" s="496" t="s">
        <v>286</v>
      </c>
      <c r="E400" s="497"/>
      <c r="F400" s="497"/>
      <c r="G400" s="497"/>
      <c r="H400" s="498"/>
      <c r="I400" s="287" t="s">
        <v>197</v>
      </c>
      <c r="J400" s="324">
        <v>12</v>
      </c>
    </row>
    <row r="401" spans="1:10" s="27" customFormat="1">
      <c r="A401" s="532"/>
      <c r="B401" s="533"/>
      <c r="C401" s="533"/>
      <c r="D401" s="533"/>
      <c r="E401" s="533"/>
      <c r="F401" s="533"/>
      <c r="G401" s="533"/>
      <c r="H401" s="533"/>
      <c r="I401" s="533"/>
      <c r="J401" s="534"/>
    </row>
    <row r="402" spans="1:10" s="27" customFormat="1" ht="24" customHeight="1">
      <c r="A402" s="210" t="s">
        <v>164</v>
      </c>
      <c r="B402" s="323">
        <v>89711</v>
      </c>
      <c r="C402" s="323" t="s">
        <v>93</v>
      </c>
      <c r="D402" s="493" t="s">
        <v>416</v>
      </c>
      <c r="E402" s="494"/>
      <c r="F402" s="494"/>
      <c r="G402" s="494"/>
      <c r="H402" s="495"/>
      <c r="I402" s="323" t="str">
        <f>I403</f>
        <v>m</v>
      </c>
      <c r="J402" s="322">
        <f>J403</f>
        <v>12</v>
      </c>
    </row>
    <row r="403" spans="1:10" s="27" customFormat="1">
      <c r="A403" s="312"/>
      <c r="B403" s="287"/>
      <c r="C403" s="287"/>
      <c r="D403" s="496" t="s">
        <v>286</v>
      </c>
      <c r="E403" s="497"/>
      <c r="F403" s="497"/>
      <c r="G403" s="497"/>
      <c r="H403" s="498"/>
      <c r="I403" s="287" t="s">
        <v>197</v>
      </c>
      <c r="J403" s="324">
        <v>12</v>
      </c>
    </row>
    <row r="404" spans="1:10" s="27" customFormat="1">
      <c r="A404" s="532"/>
      <c r="B404" s="533"/>
      <c r="C404" s="533"/>
      <c r="D404" s="533"/>
      <c r="E404" s="533"/>
      <c r="F404" s="533"/>
      <c r="G404" s="533"/>
      <c r="H404" s="533"/>
      <c r="I404" s="533"/>
      <c r="J404" s="534"/>
    </row>
    <row r="405" spans="1:10" s="27" customFormat="1" ht="25.5" customHeight="1">
      <c r="A405" s="210" t="s">
        <v>165</v>
      </c>
      <c r="B405" s="383" t="s">
        <v>565</v>
      </c>
      <c r="C405" s="323" t="s">
        <v>93</v>
      </c>
      <c r="D405" s="493" t="s">
        <v>408</v>
      </c>
      <c r="E405" s="494"/>
      <c r="F405" s="494"/>
      <c r="G405" s="494"/>
      <c r="H405" s="495"/>
      <c r="I405" s="323" t="str">
        <f>I406</f>
        <v>PÇ</v>
      </c>
      <c r="J405" s="322">
        <f>J406</f>
        <v>1</v>
      </c>
    </row>
    <row r="406" spans="1:10" s="27" customFormat="1">
      <c r="A406" s="312"/>
      <c r="B406" s="287"/>
      <c r="C406" s="287"/>
      <c r="D406" s="496" t="s">
        <v>286</v>
      </c>
      <c r="E406" s="497"/>
      <c r="F406" s="497"/>
      <c r="G406" s="497"/>
      <c r="H406" s="498"/>
      <c r="I406" s="287" t="s">
        <v>192</v>
      </c>
      <c r="J406" s="324">
        <v>1</v>
      </c>
    </row>
    <row r="407" spans="1:10" s="27" customFormat="1">
      <c r="A407" s="532"/>
      <c r="B407" s="533"/>
      <c r="C407" s="533"/>
      <c r="D407" s="533"/>
      <c r="E407" s="533"/>
      <c r="F407" s="533"/>
      <c r="G407" s="533"/>
      <c r="H407" s="533"/>
      <c r="I407" s="533"/>
      <c r="J407" s="534"/>
    </row>
    <row r="408" spans="1:10" s="27" customFormat="1" ht="24" customHeight="1">
      <c r="A408" s="210" t="s">
        <v>166</v>
      </c>
      <c r="B408" s="323">
        <v>140103</v>
      </c>
      <c r="C408" s="383" t="s">
        <v>336</v>
      </c>
      <c r="D408" s="493" t="s">
        <v>289</v>
      </c>
      <c r="E408" s="494"/>
      <c r="F408" s="494"/>
      <c r="G408" s="494"/>
      <c r="H408" s="495"/>
      <c r="I408" s="323" t="str">
        <f>I409</f>
        <v>PÇ</v>
      </c>
      <c r="J408" s="322">
        <f>J409</f>
        <v>1</v>
      </c>
    </row>
    <row r="409" spans="1:10" s="27" customFormat="1">
      <c r="A409" s="312"/>
      <c r="B409" s="287"/>
      <c r="C409" s="287"/>
      <c r="D409" s="496" t="s">
        <v>286</v>
      </c>
      <c r="E409" s="497"/>
      <c r="F409" s="497"/>
      <c r="G409" s="497"/>
      <c r="H409" s="498"/>
      <c r="I409" s="287" t="s">
        <v>192</v>
      </c>
      <c r="J409" s="324">
        <v>1</v>
      </c>
    </row>
    <row r="410" spans="1:10" s="27" customFormat="1">
      <c r="A410" s="532"/>
      <c r="B410" s="533"/>
      <c r="C410" s="533"/>
      <c r="D410" s="533"/>
      <c r="E410" s="533"/>
      <c r="F410" s="533"/>
      <c r="G410" s="533"/>
      <c r="H410" s="533"/>
      <c r="I410" s="533"/>
      <c r="J410" s="534"/>
    </row>
    <row r="411" spans="1:10" s="27" customFormat="1" ht="34.5" customHeight="1">
      <c r="A411" s="210" t="s">
        <v>167</v>
      </c>
      <c r="B411" s="383" t="s">
        <v>290</v>
      </c>
      <c r="C411" s="323" t="s">
        <v>93</v>
      </c>
      <c r="D411" s="493" t="s">
        <v>409</v>
      </c>
      <c r="E411" s="494"/>
      <c r="F411" s="494"/>
      <c r="G411" s="494"/>
      <c r="H411" s="495"/>
      <c r="I411" s="323" t="str">
        <f>I412</f>
        <v>PÇ</v>
      </c>
      <c r="J411" s="322">
        <f>J412</f>
        <v>1</v>
      </c>
    </row>
    <row r="412" spans="1:10" s="27" customFormat="1">
      <c r="A412" s="312"/>
      <c r="B412" s="287"/>
      <c r="C412" s="287"/>
      <c r="D412" s="496" t="s">
        <v>286</v>
      </c>
      <c r="E412" s="497"/>
      <c r="F412" s="497"/>
      <c r="G412" s="497"/>
      <c r="H412" s="498"/>
      <c r="I412" s="287" t="s">
        <v>192</v>
      </c>
      <c r="J412" s="324">
        <v>1</v>
      </c>
    </row>
    <row r="413" spans="1:10" s="27" customFormat="1" ht="28.5" customHeight="1">
      <c r="A413" s="210" t="s">
        <v>168</v>
      </c>
      <c r="B413" s="383">
        <v>89366</v>
      </c>
      <c r="C413" s="323" t="s">
        <v>93</v>
      </c>
      <c r="D413" s="493" t="s">
        <v>394</v>
      </c>
      <c r="E413" s="494"/>
      <c r="F413" s="494"/>
      <c r="G413" s="494"/>
      <c r="H413" s="495"/>
      <c r="I413" s="323" t="str">
        <f>I414</f>
        <v>PÇ</v>
      </c>
      <c r="J413" s="322">
        <f>J414</f>
        <v>11</v>
      </c>
    </row>
    <row r="414" spans="1:10" s="27" customFormat="1">
      <c r="A414" s="312"/>
      <c r="B414" s="287"/>
      <c r="C414" s="287"/>
      <c r="D414" s="496" t="s">
        <v>286</v>
      </c>
      <c r="E414" s="497"/>
      <c r="F414" s="497"/>
      <c r="G414" s="497"/>
      <c r="H414" s="498"/>
      <c r="I414" s="287" t="s">
        <v>192</v>
      </c>
      <c r="J414" s="324">
        <v>11</v>
      </c>
    </row>
    <row r="415" spans="1:10" s="27" customFormat="1">
      <c r="A415" s="532"/>
      <c r="B415" s="533"/>
      <c r="C415" s="533"/>
      <c r="D415" s="533"/>
      <c r="E415" s="533"/>
      <c r="F415" s="533"/>
      <c r="G415" s="533"/>
      <c r="H415" s="533"/>
      <c r="I415" s="533"/>
      <c r="J415" s="534"/>
    </row>
    <row r="416" spans="1:10" s="27" customFormat="1" ht="25.5" customHeight="1">
      <c r="A416" s="210" t="s">
        <v>169</v>
      </c>
      <c r="B416" s="323">
        <v>89362</v>
      </c>
      <c r="C416" s="323" t="s">
        <v>93</v>
      </c>
      <c r="D416" s="493" t="s">
        <v>637</v>
      </c>
      <c r="E416" s="494"/>
      <c r="F416" s="494"/>
      <c r="G416" s="494"/>
      <c r="H416" s="495"/>
      <c r="I416" s="323" t="str">
        <f>I417</f>
        <v>PÇ</v>
      </c>
      <c r="J416" s="322">
        <f>J417</f>
        <v>7</v>
      </c>
    </row>
    <row r="417" spans="1:10" s="27" customFormat="1">
      <c r="A417" s="312"/>
      <c r="B417" s="287"/>
      <c r="C417" s="287"/>
      <c r="D417" s="496" t="s">
        <v>286</v>
      </c>
      <c r="E417" s="497"/>
      <c r="F417" s="497"/>
      <c r="G417" s="497"/>
      <c r="H417" s="498"/>
      <c r="I417" s="287" t="s">
        <v>192</v>
      </c>
      <c r="J417" s="324">
        <v>7</v>
      </c>
    </row>
    <row r="418" spans="1:10" s="27" customFormat="1">
      <c r="A418" s="532"/>
      <c r="B418" s="533"/>
      <c r="C418" s="533"/>
      <c r="D418" s="533"/>
      <c r="E418" s="533"/>
      <c r="F418" s="533"/>
      <c r="G418" s="533"/>
      <c r="H418" s="533"/>
      <c r="I418" s="533"/>
      <c r="J418" s="534"/>
    </row>
    <row r="419" spans="1:10" s="27" customFormat="1" ht="15" customHeight="1">
      <c r="A419" s="210" t="s">
        <v>170</v>
      </c>
      <c r="B419" s="323">
        <v>89362</v>
      </c>
      <c r="C419" s="323" t="s">
        <v>93</v>
      </c>
      <c r="D419" s="493" t="s">
        <v>395</v>
      </c>
      <c r="E419" s="494"/>
      <c r="F419" s="494"/>
      <c r="G419" s="494"/>
      <c r="H419" s="495"/>
      <c r="I419" s="323" t="str">
        <f>I420</f>
        <v>PÇ</v>
      </c>
      <c r="J419" s="322">
        <f>J420</f>
        <v>7</v>
      </c>
    </row>
    <row r="420" spans="1:10" s="27" customFormat="1">
      <c r="A420" s="312"/>
      <c r="B420" s="287"/>
      <c r="C420" s="287"/>
      <c r="D420" s="496" t="s">
        <v>286</v>
      </c>
      <c r="E420" s="497"/>
      <c r="F420" s="497"/>
      <c r="G420" s="497"/>
      <c r="H420" s="498"/>
      <c r="I420" s="287" t="s">
        <v>192</v>
      </c>
      <c r="J420" s="324">
        <v>7</v>
      </c>
    </row>
    <row r="421" spans="1:10" s="27" customFormat="1">
      <c r="A421" s="532"/>
      <c r="B421" s="533"/>
      <c r="C421" s="533"/>
      <c r="D421" s="533"/>
      <c r="E421" s="533"/>
      <c r="F421" s="533"/>
      <c r="G421" s="533"/>
      <c r="H421" s="533"/>
      <c r="I421" s="533"/>
      <c r="J421" s="534"/>
    </row>
    <row r="422" spans="1:10" s="27" customFormat="1" ht="25.5" customHeight="1">
      <c r="A422" s="210" t="s">
        <v>171</v>
      </c>
      <c r="B422" s="323">
        <v>89353</v>
      </c>
      <c r="C422" s="323" t="s">
        <v>93</v>
      </c>
      <c r="D422" s="493" t="s">
        <v>397</v>
      </c>
      <c r="E422" s="494"/>
      <c r="F422" s="494"/>
      <c r="G422" s="494"/>
      <c r="H422" s="495"/>
      <c r="I422" s="323" t="str">
        <f>I423</f>
        <v>PÇ</v>
      </c>
      <c r="J422" s="322">
        <f>J423</f>
        <v>3</v>
      </c>
    </row>
    <row r="423" spans="1:10" s="27" customFormat="1">
      <c r="A423" s="312"/>
      <c r="B423" s="287"/>
      <c r="C423" s="287"/>
      <c r="D423" s="496" t="s">
        <v>286</v>
      </c>
      <c r="E423" s="497"/>
      <c r="F423" s="497"/>
      <c r="G423" s="497"/>
      <c r="H423" s="498"/>
      <c r="I423" s="287" t="s">
        <v>192</v>
      </c>
      <c r="J423" s="324">
        <v>3</v>
      </c>
    </row>
    <row r="424" spans="1:10" s="27" customFormat="1">
      <c r="A424" s="532"/>
      <c r="B424" s="533"/>
      <c r="C424" s="533"/>
      <c r="D424" s="533"/>
      <c r="E424" s="533"/>
      <c r="F424" s="533"/>
      <c r="G424" s="533"/>
      <c r="H424" s="533"/>
      <c r="I424" s="533"/>
      <c r="J424" s="534"/>
    </row>
    <row r="425" spans="1:10" s="27" customFormat="1" ht="22.5" customHeight="1">
      <c r="A425" s="210" t="s">
        <v>172</v>
      </c>
      <c r="B425" s="323">
        <v>72784</v>
      </c>
      <c r="C425" s="323" t="s">
        <v>93</v>
      </c>
      <c r="D425" s="493" t="s">
        <v>396</v>
      </c>
      <c r="E425" s="494"/>
      <c r="F425" s="494"/>
      <c r="G425" s="494"/>
      <c r="H425" s="495"/>
      <c r="I425" s="323" t="str">
        <f>I426</f>
        <v>PÇ</v>
      </c>
      <c r="J425" s="322">
        <f>J426</f>
        <v>6</v>
      </c>
    </row>
    <row r="426" spans="1:10" s="27" customFormat="1">
      <c r="A426" s="312"/>
      <c r="B426" s="287"/>
      <c r="C426" s="287"/>
      <c r="D426" s="496" t="s">
        <v>286</v>
      </c>
      <c r="E426" s="497"/>
      <c r="F426" s="497"/>
      <c r="G426" s="497"/>
      <c r="H426" s="498"/>
      <c r="I426" s="287" t="s">
        <v>192</v>
      </c>
      <c r="J426" s="324">
        <v>6</v>
      </c>
    </row>
    <row r="427" spans="1:10" s="27" customFormat="1">
      <c r="A427" s="532"/>
      <c r="B427" s="533"/>
      <c r="C427" s="533"/>
      <c r="D427" s="533"/>
      <c r="E427" s="533"/>
      <c r="F427" s="533"/>
      <c r="G427" s="533"/>
      <c r="H427" s="533"/>
      <c r="I427" s="533"/>
      <c r="J427" s="534"/>
    </row>
    <row r="428" spans="1:10" s="27" customFormat="1" ht="26.25" customHeight="1">
      <c r="A428" s="210" t="s">
        <v>173</v>
      </c>
      <c r="B428" s="323">
        <v>89381</v>
      </c>
      <c r="C428" s="323" t="s">
        <v>93</v>
      </c>
      <c r="D428" s="493" t="s">
        <v>639</v>
      </c>
      <c r="E428" s="494"/>
      <c r="F428" s="494"/>
      <c r="G428" s="494"/>
      <c r="H428" s="495"/>
      <c r="I428" s="323" t="str">
        <f>I429</f>
        <v>PÇ</v>
      </c>
      <c r="J428" s="322">
        <f>J429</f>
        <v>3</v>
      </c>
    </row>
    <row r="429" spans="1:10" s="27" customFormat="1">
      <c r="A429" s="312"/>
      <c r="B429" s="287"/>
      <c r="C429" s="287"/>
      <c r="D429" s="496" t="s">
        <v>286</v>
      </c>
      <c r="E429" s="497"/>
      <c r="F429" s="497"/>
      <c r="G429" s="497"/>
      <c r="H429" s="498"/>
      <c r="I429" s="287" t="s">
        <v>192</v>
      </c>
      <c r="J429" s="324">
        <v>3</v>
      </c>
    </row>
    <row r="430" spans="1:10" s="27" customFormat="1">
      <c r="A430" s="532"/>
      <c r="B430" s="533"/>
      <c r="C430" s="533"/>
      <c r="D430" s="533"/>
      <c r="E430" s="533"/>
      <c r="F430" s="533"/>
      <c r="G430" s="533"/>
      <c r="H430" s="533"/>
      <c r="I430" s="533"/>
      <c r="J430" s="534"/>
    </row>
    <row r="431" spans="1:10" s="27" customFormat="1" ht="28.5" customHeight="1">
      <c r="A431" s="210" t="s">
        <v>174</v>
      </c>
      <c r="B431" s="323">
        <v>89356</v>
      </c>
      <c r="C431" s="323" t="s">
        <v>93</v>
      </c>
      <c r="D431" s="493" t="s">
        <v>390</v>
      </c>
      <c r="E431" s="494"/>
      <c r="F431" s="494"/>
      <c r="G431" s="494"/>
      <c r="H431" s="495"/>
      <c r="I431" s="323" t="s">
        <v>197</v>
      </c>
      <c r="J431" s="322">
        <f>J432</f>
        <v>18</v>
      </c>
    </row>
    <row r="432" spans="1:10" s="27" customFormat="1">
      <c r="A432" s="312"/>
      <c r="B432" s="287"/>
      <c r="C432" s="287"/>
      <c r="D432" s="496" t="s">
        <v>286</v>
      </c>
      <c r="E432" s="497"/>
      <c r="F432" s="497"/>
      <c r="G432" s="497"/>
      <c r="H432" s="498"/>
      <c r="I432" s="287" t="s">
        <v>197</v>
      </c>
      <c r="J432" s="324">
        <v>18</v>
      </c>
    </row>
    <row r="433" spans="1:10" s="27" customFormat="1">
      <c r="A433" s="532"/>
      <c r="B433" s="533"/>
      <c r="C433" s="533"/>
      <c r="D433" s="533"/>
      <c r="E433" s="533"/>
      <c r="F433" s="533"/>
      <c r="G433" s="533"/>
      <c r="H433" s="533"/>
      <c r="I433" s="533"/>
      <c r="J433" s="534"/>
    </row>
    <row r="434" spans="1:10" s="27" customFormat="1" ht="26.25" customHeight="1">
      <c r="A434" s="210" t="s">
        <v>175</v>
      </c>
      <c r="B434" s="323">
        <v>89357</v>
      </c>
      <c r="C434" s="323" t="s">
        <v>93</v>
      </c>
      <c r="D434" s="493" t="s">
        <v>391</v>
      </c>
      <c r="E434" s="494"/>
      <c r="F434" s="494"/>
      <c r="G434" s="494"/>
      <c r="H434" s="495"/>
      <c r="I434" s="323" t="s">
        <v>197</v>
      </c>
      <c r="J434" s="322">
        <f>J435</f>
        <v>42</v>
      </c>
    </row>
    <row r="435" spans="1:10" s="27" customFormat="1">
      <c r="A435" s="312"/>
      <c r="B435" s="287"/>
      <c r="C435" s="287"/>
      <c r="D435" s="496" t="s">
        <v>286</v>
      </c>
      <c r="E435" s="497"/>
      <c r="F435" s="497"/>
      <c r="G435" s="497"/>
      <c r="H435" s="498"/>
      <c r="I435" s="287" t="s">
        <v>197</v>
      </c>
      <c r="J435" s="324">
        <v>42</v>
      </c>
    </row>
    <row r="436" spans="1:10" s="27" customFormat="1">
      <c r="A436" s="532"/>
      <c r="B436" s="533"/>
      <c r="C436" s="533"/>
      <c r="D436" s="533"/>
      <c r="E436" s="533"/>
      <c r="F436" s="533"/>
      <c r="G436" s="533"/>
      <c r="H436" s="533"/>
      <c r="I436" s="533"/>
      <c r="J436" s="534"/>
    </row>
    <row r="437" spans="1:10" s="27" customFormat="1" ht="26.25" customHeight="1">
      <c r="A437" s="210" t="s">
        <v>176</v>
      </c>
      <c r="B437" s="383">
        <v>170549</v>
      </c>
      <c r="C437" s="383" t="s">
        <v>336</v>
      </c>
      <c r="D437" s="493" t="s">
        <v>557</v>
      </c>
      <c r="E437" s="494"/>
      <c r="F437" s="494"/>
      <c r="G437" s="494"/>
      <c r="H437" s="495"/>
      <c r="I437" s="323" t="str">
        <f>I438</f>
        <v>PÇ</v>
      </c>
      <c r="J437" s="322">
        <f>J438</f>
        <v>1</v>
      </c>
    </row>
    <row r="438" spans="1:10" s="27" customFormat="1">
      <c r="A438" s="312"/>
      <c r="B438" s="287"/>
      <c r="C438" s="287"/>
      <c r="D438" s="496" t="s">
        <v>286</v>
      </c>
      <c r="E438" s="497"/>
      <c r="F438" s="497"/>
      <c r="G438" s="497"/>
      <c r="H438" s="498"/>
      <c r="I438" s="287" t="s">
        <v>192</v>
      </c>
      <c r="J438" s="324">
        <v>1</v>
      </c>
    </row>
    <row r="439" spans="1:10" s="27" customFormat="1">
      <c r="A439" s="532"/>
      <c r="B439" s="533"/>
      <c r="C439" s="533"/>
      <c r="D439" s="533"/>
      <c r="E439" s="533"/>
      <c r="F439" s="533"/>
      <c r="G439" s="533"/>
      <c r="H439" s="533"/>
      <c r="I439" s="533"/>
      <c r="J439" s="534"/>
    </row>
    <row r="440" spans="1:10" s="27" customFormat="1" ht="24.75" customHeight="1">
      <c r="A440" s="210" t="s">
        <v>177</v>
      </c>
      <c r="B440" s="383" t="s">
        <v>568</v>
      </c>
      <c r="C440" s="323" t="s">
        <v>93</v>
      </c>
      <c r="D440" s="493" t="s">
        <v>398</v>
      </c>
      <c r="E440" s="494"/>
      <c r="F440" s="494"/>
      <c r="G440" s="494"/>
      <c r="H440" s="495"/>
      <c r="I440" s="323" t="str">
        <f>I441</f>
        <v>PÇ</v>
      </c>
      <c r="J440" s="322">
        <f>J441</f>
        <v>1</v>
      </c>
    </row>
    <row r="441" spans="1:10" s="27" customFormat="1">
      <c r="A441" s="312"/>
      <c r="B441" s="287"/>
      <c r="C441" s="287"/>
      <c r="D441" s="496" t="s">
        <v>286</v>
      </c>
      <c r="E441" s="497"/>
      <c r="F441" s="497"/>
      <c r="G441" s="497"/>
      <c r="H441" s="498"/>
      <c r="I441" s="287" t="s">
        <v>192</v>
      </c>
      <c r="J441" s="324">
        <v>1</v>
      </c>
    </row>
    <row r="442" spans="1:10" s="27" customFormat="1">
      <c r="A442" s="532"/>
      <c r="B442" s="533"/>
      <c r="C442" s="533"/>
      <c r="D442" s="533"/>
      <c r="E442" s="533"/>
      <c r="F442" s="533"/>
      <c r="G442" s="533"/>
      <c r="H442" s="533"/>
      <c r="I442" s="533"/>
      <c r="J442" s="534"/>
    </row>
    <row r="443" spans="1:10" s="27" customFormat="1" ht="27" customHeight="1">
      <c r="A443" s="210" t="s">
        <v>178</v>
      </c>
      <c r="B443" s="383" t="s">
        <v>569</v>
      </c>
      <c r="C443" s="323" t="s">
        <v>93</v>
      </c>
      <c r="D443" s="493" t="s">
        <v>404</v>
      </c>
      <c r="E443" s="494"/>
      <c r="F443" s="494"/>
      <c r="G443" s="494"/>
      <c r="H443" s="495"/>
      <c r="I443" s="323" t="str">
        <f>I444</f>
        <v>PÇ</v>
      </c>
      <c r="J443" s="322">
        <f>J444</f>
        <v>2</v>
      </c>
    </row>
    <row r="444" spans="1:10" s="27" customFormat="1">
      <c r="A444" s="312"/>
      <c r="B444" s="287"/>
      <c r="C444" s="287"/>
      <c r="D444" s="496" t="s">
        <v>286</v>
      </c>
      <c r="E444" s="497"/>
      <c r="F444" s="497"/>
      <c r="G444" s="497"/>
      <c r="H444" s="498"/>
      <c r="I444" s="287" t="s">
        <v>192</v>
      </c>
      <c r="J444" s="324">
        <v>2</v>
      </c>
    </row>
    <row r="445" spans="1:10" s="27" customFormat="1">
      <c r="A445" s="532"/>
      <c r="B445" s="533"/>
      <c r="C445" s="533"/>
      <c r="D445" s="533"/>
      <c r="E445" s="533"/>
      <c r="F445" s="533"/>
      <c r="G445" s="533"/>
      <c r="H445" s="533"/>
      <c r="I445" s="533"/>
      <c r="J445" s="534"/>
    </row>
    <row r="446" spans="1:10" s="27" customFormat="1" ht="24.75" customHeight="1">
      <c r="A446" s="210" t="s">
        <v>179</v>
      </c>
      <c r="B446" s="323">
        <v>72787</v>
      </c>
      <c r="C446" s="323" t="s">
        <v>93</v>
      </c>
      <c r="D446" s="493" t="s">
        <v>399</v>
      </c>
      <c r="E446" s="494"/>
      <c r="F446" s="494"/>
      <c r="G446" s="494"/>
      <c r="H446" s="495"/>
      <c r="I446" s="323" t="str">
        <f>I447</f>
        <v>PÇ</v>
      </c>
      <c r="J446" s="322">
        <f>J447</f>
        <v>3</v>
      </c>
    </row>
    <row r="447" spans="1:10" s="27" customFormat="1">
      <c r="A447" s="312"/>
      <c r="B447" s="287"/>
      <c r="C447" s="287"/>
      <c r="D447" s="496" t="s">
        <v>286</v>
      </c>
      <c r="E447" s="497"/>
      <c r="F447" s="497"/>
      <c r="G447" s="497"/>
      <c r="H447" s="498"/>
      <c r="I447" s="287" t="s">
        <v>192</v>
      </c>
      <c r="J447" s="324">
        <v>3</v>
      </c>
    </row>
    <row r="448" spans="1:10" s="27" customFormat="1">
      <c r="A448" s="532"/>
      <c r="B448" s="533"/>
      <c r="C448" s="533"/>
      <c r="D448" s="533"/>
      <c r="E448" s="533"/>
      <c r="F448" s="533"/>
      <c r="G448" s="533"/>
      <c r="H448" s="533"/>
      <c r="I448" s="533"/>
      <c r="J448" s="534"/>
    </row>
    <row r="449" spans="1:10" s="27" customFormat="1" ht="24" customHeight="1">
      <c r="A449" s="210" t="s">
        <v>180</v>
      </c>
      <c r="B449" s="323">
        <v>72785</v>
      </c>
      <c r="C449" s="323" t="s">
        <v>93</v>
      </c>
      <c r="D449" s="493" t="s">
        <v>400</v>
      </c>
      <c r="E449" s="494"/>
      <c r="F449" s="494"/>
      <c r="G449" s="494"/>
      <c r="H449" s="495"/>
      <c r="I449" s="323" t="str">
        <f>I450</f>
        <v>PÇ</v>
      </c>
      <c r="J449" s="322">
        <f>J450</f>
        <v>2</v>
      </c>
    </row>
    <row r="450" spans="1:10" s="27" customFormat="1">
      <c r="A450" s="312"/>
      <c r="B450" s="287"/>
      <c r="C450" s="287"/>
      <c r="D450" s="496" t="s">
        <v>286</v>
      </c>
      <c r="E450" s="497"/>
      <c r="F450" s="497"/>
      <c r="G450" s="497"/>
      <c r="H450" s="498"/>
      <c r="I450" s="287" t="s">
        <v>192</v>
      </c>
      <c r="J450" s="324">
        <v>2</v>
      </c>
    </row>
    <row r="451" spans="1:10" s="27" customFormat="1" ht="15" customHeight="1">
      <c r="A451" s="532"/>
      <c r="B451" s="533"/>
      <c r="C451" s="533"/>
      <c r="D451" s="533"/>
      <c r="E451" s="533"/>
      <c r="F451" s="533"/>
      <c r="G451" s="533"/>
      <c r="H451" s="533"/>
      <c r="I451" s="533"/>
      <c r="J451" s="534"/>
    </row>
    <row r="452" spans="1:10" s="27" customFormat="1" ht="24" customHeight="1">
      <c r="A452" s="210" t="s">
        <v>181</v>
      </c>
      <c r="B452" s="323">
        <v>72797</v>
      </c>
      <c r="C452" s="323" t="s">
        <v>93</v>
      </c>
      <c r="D452" s="493" t="s">
        <v>401</v>
      </c>
      <c r="E452" s="494"/>
      <c r="F452" s="494"/>
      <c r="G452" s="494"/>
      <c r="H452" s="495"/>
      <c r="I452" s="323" t="str">
        <f>I453</f>
        <v>PÇ</v>
      </c>
      <c r="J452" s="322">
        <f>J453</f>
        <v>1</v>
      </c>
    </row>
    <row r="453" spans="1:10" s="27" customFormat="1">
      <c r="A453" s="312"/>
      <c r="B453" s="287"/>
      <c r="C453" s="287"/>
      <c r="D453" s="496" t="s">
        <v>286</v>
      </c>
      <c r="E453" s="497"/>
      <c r="F453" s="497"/>
      <c r="G453" s="497"/>
      <c r="H453" s="498"/>
      <c r="I453" s="287" t="s">
        <v>192</v>
      </c>
      <c r="J453" s="324">
        <v>1</v>
      </c>
    </row>
    <row r="454" spans="1:10" s="27" customFormat="1">
      <c r="A454" s="532"/>
      <c r="B454" s="533"/>
      <c r="C454" s="533"/>
      <c r="D454" s="533"/>
      <c r="E454" s="533"/>
      <c r="F454" s="533"/>
      <c r="G454" s="533"/>
      <c r="H454" s="533"/>
      <c r="I454" s="533"/>
      <c r="J454" s="534"/>
    </row>
    <row r="455" spans="1:10" s="27" customFormat="1" ht="16.5" customHeight="1">
      <c r="A455" s="210" t="s">
        <v>182</v>
      </c>
      <c r="B455" s="323">
        <v>89367</v>
      </c>
      <c r="C455" s="323" t="s">
        <v>93</v>
      </c>
      <c r="D455" s="493" t="s">
        <v>402</v>
      </c>
      <c r="E455" s="494"/>
      <c r="F455" s="494"/>
      <c r="G455" s="494"/>
      <c r="H455" s="495"/>
      <c r="I455" s="323" t="str">
        <f>I456</f>
        <v>PÇ</v>
      </c>
      <c r="J455" s="322">
        <f>J456</f>
        <v>1</v>
      </c>
    </row>
    <row r="456" spans="1:10" s="27" customFormat="1">
      <c r="A456" s="312"/>
      <c r="B456" s="287"/>
      <c r="C456" s="287"/>
      <c r="D456" s="496" t="s">
        <v>286</v>
      </c>
      <c r="E456" s="497"/>
      <c r="F456" s="497"/>
      <c r="G456" s="497"/>
      <c r="H456" s="498"/>
      <c r="I456" s="287" t="s">
        <v>192</v>
      </c>
      <c r="J456" s="324">
        <v>1</v>
      </c>
    </row>
    <row r="457" spans="1:10" s="27" customFormat="1">
      <c r="A457" s="532"/>
      <c r="B457" s="533"/>
      <c r="C457" s="533"/>
      <c r="D457" s="533"/>
      <c r="E457" s="533"/>
      <c r="F457" s="533"/>
      <c r="G457" s="533"/>
      <c r="H457" s="533"/>
      <c r="I457" s="533"/>
      <c r="J457" s="534"/>
    </row>
    <row r="458" spans="1:10" s="27" customFormat="1" ht="24" customHeight="1">
      <c r="A458" s="210" t="s">
        <v>183</v>
      </c>
      <c r="B458" s="323">
        <v>89398</v>
      </c>
      <c r="C458" s="323" t="s">
        <v>93</v>
      </c>
      <c r="D458" s="493" t="s">
        <v>403</v>
      </c>
      <c r="E458" s="494"/>
      <c r="F458" s="494"/>
      <c r="G458" s="494"/>
      <c r="H458" s="495"/>
      <c r="I458" s="323" t="str">
        <f>I459</f>
        <v>PÇ</v>
      </c>
      <c r="J458" s="322">
        <f>J459</f>
        <v>1</v>
      </c>
    </row>
    <row r="459" spans="1:10" s="27" customFormat="1">
      <c r="A459" s="312"/>
      <c r="B459" s="287"/>
      <c r="C459" s="287"/>
      <c r="D459" s="496" t="s">
        <v>286</v>
      </c>
      <c r="E459" s="497"/>
      <c r="F459" s="497"/>
      <c r="G459" s="497"/>
      <c r="H459" s="498"/>
      <c r="I459" s="287" t="s">
        <v>192</v>
      </c>
      <c r="J459" s="324">
        <v>1</v>
      </c>
    </row>
    <row r="460" spans="1:10" s="27" customFormat="1">
      <c r="A460" s="532"/>
      <c r="B460" s="533"/>
      <c r="C460" s="533"/>
      <c r="D460" s="533"/>
      <c r="E460" s="533"/>
      <c r="F460" s="533"/>
      <c r="G460" s="533"/>
      <c r="H460" s="533"/>
      <c r="I460" s="533"/>
      <c r="J460" s="534"/>
    </row>
    <row r="461" spans="1:10" s="27" customFormat="1" ht="24" customHeight="1">
      <c r="A461" s="210" t="s">
        <v>184</v>
      </c>
      <c r="B461" s="323">
        <v>89626</v>
      </c>
      <c r="C461" s="323" t="s">
        <v>93</v>
      </c>
      <c r="D461" s="493" t="s">
        <v>558</v>
      </c>
      <c r="E461" s="494"/>
      <c r="F461" s="494"/>
      <c r="G461" s="494"/>
      <c r="H461" s="495"/>
      <c r="I461" s="323" t="str">
        <f>I462</f>
        <v>PÇ</v>
      </c>
      <c r="J461" s="322">
        <f>J462</f>
        <v>1</v>
      </c>
    </row>
    <row r="462" spans="1:10" s="27" customFormat="1">
      <c r="A462" s="312"/>
      <c r="B462" s="287"/>
      <c r="C462" s="287"/>
      <c r="D462" s="496" t="s">
        <v>286</v>
      </c>
      <c r="E462" s="497"/>
      <c r="F462" s="497"/>
      <c r="G462" s="497"/>
      <c r="H462" s="498"/>
      <c r="I462" s="287" t="s">
        <v>192</v>
      </c>
      <c r="J462" s="324">
        <v>1</v>
      </c>
    </row>
    <row r="463" spans="1:10" s="27" customFormat="1">
      <c r="A463" s="532"/>
      <c r="B463" s="533"/>
      <c r="C463" s="533"/>
      <c r="D463" s="533"/>
      <c r="E463" s="533"/>
      <c r="F463" s="533"/>
      <c r="G463" s="533"/>
      <c r="H463" s="533"/>
      <c r="I463" s="533"/>
      <c r="J463" s="534"/>
    </row>
    <row r="464" spans="1:10" s="27" customFormat="1" ht="33" customHeight="1">
      <c r="A464" s="210" t="s">
        <v>185</v>
      </c>
      <c r="B464" s="323">
        <v>89624</v>
      </c>
      <c r="C464" s="323" t="s">
        <v>93</v>
      </c>
      <c r="D464" s="493" t="s">
        <v>640</v>
      </c>
      <c r="E464" s="494"/>
      <c r="F464" s="494"/>
      <c r="G464" s="494"/>
      <c r="H464" s="495"/>
      <c r="I464" s="323" t="str">
        <f>I465</f>
        <v>PÇ</v>
      </c>
      <c r="J464" s="322">
        <f>J465</f>
        <v>3</v>
      </c>
    </row>
    <row r="465" spans="1:10" s="27" customFormat="1">
      <c r="A465" s="312"/>
      <c r="B465" s="287"/>
      <c r="C465" s="287"/>
      <c r="D465" s="496" t="s">
        <v>286</v>
      </c>
      <c r="E465" s="497"/>
      <c r="F465" s="497"/>
      <c r="G465" s="497"/>
      <c r="H465" s="498"/>
      <c r="I465" s="287" t="s">
        <v>192</v>
      </c>
      <c r="J465" s="324">
        <v>3</v>
      </c>
    </row>
    <row r="466" spans="1:10" s="27" customFormat="1">
      <c r="A466" s="532"/>
      <c r="B466" s="533"/>
      <c r="C466" s="533"/>
      <c r="D466" s="533"/>
      <c r="E466" s="533"/>
      <c r="F466" s="533"/>
      <c r="G466" s="533"/>
      <c r="H466" s="533"/>
      <c r="I466" s="533"/>
      <c r="J466" s="534"/>
    </row>
    <row r="467" spans="1:10" s="27" customFormat="1" ht="15" customHeight="1">
      <c r="A467" s="210" t="s">
        <v>186</v>
      </c>
      <c r="B467" s="323">
        <v>89627</v>
      </c>
      <c r="C467" s="323" t="s">
        <v>93</v>
      </c>
      <c r="D467" s="493" t="s">
        <v>559</v>
      </c>
      <c r="E467" s="494"/>
      <c r="F467" s="494"/>
      <c r="G467" s="494"/>
      <c r="H467" s="495"/>
      <c r="I467" s="323" t="str">
        <f>I468</f>
        <v>PÇ</v>
      </c>
      <c r="J467" s="322">
        <f>J468</f>
        <v>1</v>
      </c>
    </row>
    <row r="468" spans="1:10" s="27" customFormat="1">
      <c r="A468" s="312"/>
      <c r="B468" s="287"/>
      <c r="C468" s="287"/>
      <c r="D468" s="496" t="s">
        <v>286</v>
      </c>
      <c r="E468" s="497"/>
      <c r="F468" s="497"/>
      <c r="G468" s="497"/>
      <c r="H468" s="498"/>
      <c r="I468" s="287" t="s">
        <v>192</v>
      </c>
      <c r="J468" s="324">
        <v>1</v>
      </c>
    </row>
    <row r="469" spans="1:10" s="27" customFormat="1">
      <c r="A469" s="532"/>
      <c r="B469" s="533"/>
      <c r="C469" s="533"/>
      <c r="D469" s="533"/>
      <c r="E469" s="533"/>
      <c r="F469" s="533"/>
      <c r="G469" s="533"/>
      <c r="H469" s="533"/>
      <c r="I469" s="533"/>
      <c r="J469" s="534"/>
    </row>
    <row r="470" spans="1:10" s="27" customFormat="1" ht="15" customHeight="1">
      <c r="A470" s="210" t="s">
        <v>187</v>
      </c>
      <c r="B470" s="323">
        <v>72293</v>
      </c>
      <c r="C470" s="323" t="s">
        <v>93</v>
      </c>
      <c r="D470" s="493" t="s">
        <v>560</v>
      </c>
      <c r="E470" s="494"/>
      <c r="F470" s="494"/>
      <c r="G470" s="494"/>
      <c r="H470" s="495"/>
      <c r="I470" s="323" t="str">
        <f>I471</f>
        <v>PÇ</v>
      </c>
      <c r="J470" s="322">
        <f>J471</f>
        <v>1</v>
      </c>
    </row>
    <row r="471" spans="1:10" s="27" customFormat="1">
      <c r="A471" s="312"/>
      <c r="B471" s="287"/>
      <c r="C471" s="287"/>
      <c r="D471" s="496" t="s">
        <v>286</v>
      </c>
      <c r="E471" s="497"/>
      <c r="F471" s="497"/>
      <c r="G471" s="497"/>
      <c r="H471" s="498"/>
      <c r="I471" s="287" t="s">
        <v>192</v>
      </c>
      <c r="J471" s="324">
        <v>1</v>
      </c>
    </row>
    <row r="472" spans="1:10">
      <c r="A472" s="539"/>
      <c r="B472" s="540"/>
      <c r="C472" s="540"/>
      <c r="D472" s="540"/>
      <c r="E472" s="540"/>
      <c r="F472" s="540"/>
      <c r="G472" s="540"/>
      <c r="H472" s="540"/>
      <c r="I472" s="540"/>
      <c r="J472" s="541"/>
    </row>
    <row r="473" spans="1:10">
      <c r="A473" s="202" t="s">
        <v>188</v>
      </c>
      <c r="B473" s="460" t="s">
        <v>189</v>
      </c>
      <c r="C473" s="460"/>
      <c r="D473" s="460"/>
      <c r="E473" s="460"/>
      <c r="F473" s="460"/>
      <c r="G473" s="460"/>
      <c r="H473" s="460"/>
      <c r="I473" s="460"/>
      <c r="J473" s="461"/>
    </row>
    <row r="474" spans="1:10">
      <c r="A474" s="539"/>
      <c r="B474" s="540"/>
      <c r="C474" s="540"/>
      <c r="D474" s="540"/>
      <c r="E474" s="540"/>
      <c r="F474" s="540"/>
      <c r="G474" s="540"/>
      <c r="H474" s="540"/>
      <c r="I474" s="540"/>
      <c r="J474" s="541"/>
    </row>
    <row r="475" spans="1:10" ht="47.25" customHeight="1">
      <c r="A475" s="210" t="s">
        <v>190</v>
      </c>
      <c r="B475" s="383" t="s">
        <v>604</v>
      </c>
      <c r="C475" s="383" t="s">
        <v>93</v>
      </c>
      <c r="D475" s="542" t="s">
        <v>603</v>
      </c>
      <c r="E475" s="542"/>
      <c r="F475" s="542"/>
      <c r="G475" s="542"/>
      <c r="H475" s="542"/>
      <c r="I475" s="383" t="str">
        <f>I476</f>
        <v>PÇ</v>
      </c>
      <c r="J475" s="386">
        <f>J476</f>
        <v>1</v>
      </c>
    </row>
    <row r="476" spans="1:10">
      <c r="A476" s="379"/>
      <c r="B476" s="380"/>
      <c r="C476" s="380"/>
      <c r="D476" s="540" t="s">
        <v>292</v>
      </c>
      <c r="E476" s="540"/>
      <c r="F476" s="540"/>
      <c r="G476" s="540"/>
      <c r="H476" s="540"/>
      <c r="I476" s="380" t="s">
        <v>192</v>
      </c>
      <c r="J476" s="385">
        <v>1</v>
      </c>
    </row>
    <row r="477" spans="1:10">
      <c r="A477" s="539"/>
      <c r="B477" s="540"/>
      <c r="C477" s="540"/>
      <c r="D477" s="540"/>
      <c r="E477" s="540"/>
      <c r="F477" s="540"/>
      <c r="G477" s="540"/>
      <c r="H477" s="540"/>
      <c r="I477" s="540"/>
      <c r="J477" s="541"/>
    </row>
    <row r="478" spans="1:10" ht="52.5" customHeight="1">
      <c r="A478" s="210" t="s">
        <v>193</v>
      </c>
      <c r="B478" s="383" t="s">
        <v>191</v>
      </c>
      <c r="C478" s="383" t="s">
        <v>93</v>
      </c>
      <c r="D478" s="542" t="s">
        <v>599</v>
      </c>
      <c r="E478" s="542"/>
      <c r="F478" s="542"/>
      <c r="G478" s="542"/>
      <c r="H478" s="542"/>
      <c r="I478" s="383" t="str">
        <f>I479</f>
        <v>PÇ</v>
      </c>
      <c r="J478" s="386">
        <f>J479</f>
        <v>4</v>
      </c>
    </row>
    <row r="479" spans="1:10">
      <c r="A479" s="379"/>
      <c r="B479" s="380"/>
      <c r="C479" s="380"/>
      <c r="D479" s="540" t="s">
        <v>292</v>
      </c>
      <c r="E479" s="540"/>
      <c r="F479" s="540"/>
      <c r="G479" s="540"/>
      <c r="H479" s="540"/>
      <c r="I479" s="380" t="s">
        <v>192</v>
      </c>
      <c r="J479" s="385">
        <v>4</v>
      </c>
    </row>
    <row r="480" spans="1:10">
      <c r="A480" s="539"/>
      <c r="B480" s="540"/>
      <c r="C480" s="540"/>
      <c r="D480" s="540"/>
      <c r="E480" s="540"/>
      <c r="F480" s="540"/>
      <c r="G480" s="540"/>
      <c r="H480" s="540"/>
      <c r="I480" s="540"/>
      <c r="J480" s="541"/>
    </row>
    <row r="481" spans="1:10" ht="32.25" customHeight="1">
      <c r="A481" s="210" t="s">
        <v>195</v>
      </c>
      <c r="B481" s="383" t="s">
        <v>194</v>
      </c>
      <c r="C481" s="383" t="s">
        <v>93</v>
      </c>
      <c r="D481" s="542" t="s">
        <v>600</v>
      </c>
      <c r="E481" s="542"/>
      <c r="F481" s="542"/>
      <c r="G481" s="542"/>
      <c r="H481" s="542"/>
      <c r="I481" s="383" t="str">
        <f>I482</f>
        <v>PÇ</v>
      </c>
      <c r="J481" s="386">
        <f>J482</f>
        <v>4</v>
      </c>
    </row>
    <row r="482" spans="1:10">
      <c r="A482" s="379"/>
      <c r="B482" s="380"/>
      <c r="C482" s="380"/>
      <c r="D482" s="540" t="s">
        <v>292</v>
      </c>
      <c r="E482" s="540"/>
      <c r="F482" s="540"/>
      <c r="G482" s="540"/>
      <c r="H482" s="540"/>
      <c r="I482" s="380" t="s">
        <v>192</v>
      </c>
      <c r="J482" s="385">
        <v>4</v>
      </c>
    </row>
    <row r="483" spans="1:10">
      <c r="A483" s="539"/>
      <c r="B483" s="540"/>
      <c r="C483" s="540"/>
      <c r="D483" s="540"/>
      <c r="E483" s="540"/>
      <c r="F483" s="540"/>
      <c r="G483" s="540"/>
      <c r="H483" s="540"/>
      <c r="I483" s="540"/>
      <c r="J483" s="541"/>
    </row>
    <row r="484" spans="1:10" ht="24" customHeight="1">
      <c r="A484" s="210" t="s">
        <v>196</v>
      </c>
      <c r="B484" s="549" t="s">
        <v>99</v>
      </c>
      <c r="C484" s="550"/>
      <c r="D484" s="542" t="s">
        <v>602</v>
      </c>
      <c r="E484" s="542"/>
      <c r="F484" s="542"/>
      <c r="G484" s="542"/>
      <c r="H484" s="542"/>
      <c r="I484" s="383" t="str">
        <f>I485</f>
        <v>PÇ</v>
      </c>
      <c r="J484" s="386">
        <f>J485</f>
        <v>1</v>
      </c>
    </row>
    <row r="485" spans="1:10">
      <c r="A485" s="379"/>
      <c r="B485" s="380"/>
      <c r="C485" s="380"/>
      <c r="D485" s="540" t="s">
        <v>292</v>
      </c>
      <c r="E485" s="540"/>
      <c r="F485" s="540"/>
      <c r="G485" s="540"/>
      <c r="H485" s="540"/>
      <c r="I485" s="380" t="s">
        <v>192</v>
      </c>
      <c r="J485" s="385">
        <v>1</v>
      </c>
    </row>
    <row r="486" spans="1:10">
      <c r="A486" s="539"/>
      <c r="B486" s="540"/>
      <c r="C486" s="540"/>
      <c r="D486" s="540"/>
      <c r="E486" s="540"/>
      <c r="F486" s="540"/>
      <c r="G486" s="540"/>
      <c r="H486" s="540"/>
      <c r="I486" s="540"/>
      <c r="J486" s="541"/>
    </row>
    <row r="487" spans="1:10" ht="24.75" customHeight="1">
      <c r="A487" s="210" t="s">
        <v>198</v>
      </c>
      <c r="B487" s="383">
        <v>72934</v>
      </c>
      <c r="C487" s="383" t="s">
        <v>93</v>
      </c>
      <c r="D487" s="542" t="s">
        <v>573</v>
      </c>
      <c r="E487" s="542"/>
      <c r="F487" s="542"/>
      <c r="G487" s="542"/>
      <c r="H487" s="542"/>
      <c r="I487" s="383" t="str">
        <f>I488</f>
        <v>m</v>
      </c>
      <c r="J487" s="386">
        <f>J488</f>
        <v>186.2</v>
      </c>
    </row>
    <row r="488" spans="1:10">
      <c r="A488" s="379"/>
      <c r="B488" s="380"/>
      <c r="C488" s="380"/>
      <c r="D488" s="540" t="s">
        <v>292</v>
      </c>
      <c r="E488" s="540"/>
      <c r="F488" s="540"/>
      <c r="G488" s="540"/>
      <c r="H488" s="540"/>
      <c r="I488" s="380" t="s">
        <v>197</v>
      </c>
      <c r="J488" s="385">
        <v>186.2</v>
      </c>
    </row>
    <row r="489" spans="1:10">
      <c r="A489" s="539"/>
      <c r="B489" s="540"/>
      <c r="C489" s="540"/>
      <c r="D489" s="540"/>
      <c r="E489" s="540"/>
      <c r="F489" s="540"/>
      <c r="G489" s="540"/>
      <c r="H489" s="540"/>
      <c r="I489" s="540"/>
      <c r="J489" s="541"/>
    </row>
    <row r="490" spans="1:10" ht="22.5" customHeight="1">
      <c r="A490" s="210" t="s">
        <v>199</v>
      </c>
      <c r="B490" s="383">
        <v>72935</v>
      </c>
      <c r="C490" s="383" t="s">
        <v>93</v>
      </c>
      <c r="D490" s="542" t="s">
        <v>574</v>
      </c>
      <c r="E490" s="542"/>
      <c r="F490" s="542"/>
      <c r="G490" s="542"/>
      <c r="H490" s="542"/>
      <c r="I490" s="383" t="str">
        <f>I491</f>
        <v>m</v>
      </c>
      <c r="J490" s="386">
        <f>J491</f>
        <v>15.7</v>
      </c>
    </row>
    <row r="491" spans="1:10">
      <c r="A491" s="379"/>
      <c r="B491" s="380"/>
      <c r="C491" s="380"/>
      <c r="D491" s="540" t="s">
        <v>292</v>
      </c>
      <c r="E491" s="540"/>
      <c r="F491" s="540"/>
      <c r="G491" s="540"/>
      <c r="H491" s="540"/>
      <c r="I491" s="380" t="s">
        <v>197</v>
      </c>
      <c r="J491" s="385">
        <v>15.7</v>
      </c>
    </row>
    <row r="492" spans="1:10">
      <c r="A492" s="539"/>
      <c r="B492" s="540"/>
      <c r="C492" s="540"/>
      <c r="D492" s="540"/>
      <c r="E492" s="540"/>
      <c r="F492" s="540"/>
      <c r="G492" s="540"/>
      <c r="H492" s="540"/>
      <c r="I492" s="540"/>
      <c r="J492" s="541"/>
    </row>
    <row r="493" spans="1:10" ht="24.75" customHeight="1">
      <c r="A493" s="210" t="s">
        <v>200</v>
      </c>
      <c r="B493" s="383">
        <v>73613</v>
      </c>
      <c r="C493" s="383" t="s">
        <v>93</v>
      </c>
      <c r="D493" s="542" t="s">
        <v>575</v>
      </c>
      <c r="E493" s="542"/>
      <c r="F493" s="542"/>
      <c r="G493" s="542"/>
      <c r="H493" s="542"/>
      <c r="I493" s="383" t="str">
        <f>I494</f>
        <v>m</v>
      </c>
      <c r="J493" s="386">
        <f>J494</f>
        <v>2</v>
      </c>
    </row>
    <row r="494" spans="1:10">
      <c r="A494" s="379"/>
      <c r="B494" s="380"/>
      <c r="C494" s="380"/>
      <c r="D494" s="540" t="s">
        <v>292</v>
      </c>
      <c r="E494" s="540"/>
      <c r="F494" s="540"/>
      <c r="G494" s="540"/>
      <c r="H494" s="540"/>
      <c r="I494" s="380" t="s">
        <v>197</v>
      </c>
      <c r="J494" s="385">
        <v>2</v>
      </c>
    </row>
    <row r="495" spans="1:10">
      <c r="A495" s="539"/>
      <c r="B495" s="540"/>
      <c r="C495" s="540"/>
      <c r="D495" s="540"/>
      <c r="E495" s="540"/>
      <c r="F495" s="540"/>
      <c r="G495" s="540"/>
      <c r="H495" s="540"/>
      <c r="I495" s="540"/>
      <c r="J495" s="541"/>
    </row>
    <row r="496" spans="1:10" ht="24" customHeight="1">
      <c r="A496" s="210" t="s">
        <v>202</v>
      </c>
      <c r="B496" s="383" t="s">
        <v>201</v>
      </c>
      <c r="C496" s="383" t="s">
        <v>93</v>
      </c>
      <c r="D496" s="542" t="s">
        <v>576</v>
      </c>
      <c r="E496" s="542"/>
      <c r="F496" s="542"/>
      <c r="G496" s="542"/>
      <c r="H496" s="542"/>
      <c r="I496" s="383" t="str">
        <f>I497</f>
        <v>m</v>
      </c>
      <c r="J496" s="386">
        <f>J497</f>
        <v>2</v>
      </c>
    </row>
    <row r="497" spans="1:10">
      <c r="A497" s="379"/>
      <c r="B497" s="380"/>
      <c r="C497" s="380"/>
      <c r="D497" s="540" t="s">
        <v>292</v>
      </c>
      <c r="E497" s="540"/>
      <c r="F497" s="540"/>
      <c r="G497" s="540"/>
      <c r="H497" s="540"/>
      <c r="I497" s="380" t="s">
        <v>197</v>
      </c>
      <c r="J497" s="385">
        <v>2</v>
      </c>
    </row>
    <row r="498" spans="1:10">
      <c r="A498" s="539"/>
      <c r="B498" s="540"/>
      <c r="C498" s="540"/>
      <c r="D498" s="540"/>
      <c r="E498" s="540"/>
      <c r="F498" s="540"/>
      <c r="G498" s="540"/>
      <c r="H498" s="540"/>
      <c r="I498" s="540"/>
      <c r="J498" s="541"/>
    </row>
    <row r="499" spans="1:10" ht="26.25" customHeight="1">
      <c r="A499" s="210" t="s">
        <v>203</v>
      </c>
      <c r="B499" s="383">
        <v>55867</v>
      </c>
      <c r="C499" s="383" t="s">
        <v>93</v>
      </c>
      <c r="D499" s="542" t="s">
        <v>577</v>
      </c>
      <c r="E499" s="542"/>
      <c r="F499" s="542"/>
      <c r="G499" s="542"/>
      <c r="H499" s="542"/>
      <c r="I499" s="383" t="str">
        <f>I500</f>
        <v>m</v>
      </c>
      <c r="J499" s="386">
        <f>J500</f>
        <v>1</v>
      </c>
    </row>
    <row r="500" spans="1:10">
      <c r="A500" s="379"/>
      <c r="B500" s="380"/>
      <c r="C500" s="380"/>
      <c r="D500" s="540" t="s">
        <v>292</v>
      </c>
      <c r="E500" s="540"/>
      <c r="F500" s="540"/>
      <c r="G500" s="540"/>
      <c r="H500" s="540"/>
      <c r="I500" s="380" t="s">
        <v>197</v>
      </c>
      <c r="J500" s="385">
        <v>1</v>
      </c>
    </row>
    <row r="501" spans="1:10">
      <c r="A501" s="539"/>
      <c r="B501" s="540"/>
      <c r="C501" s="540"/>
      <c r="D501" s="540"/>
      <c r="E501" s="540"/>
      <c r="F501" s="540"/>
      <c r="G501" s="540"/>
      <c r="H501" s="540"/>
      <c r="I501" s="540"/>
      <c r="J501" s="541"/>
    </row>
    <row r="502" spans="1:10" ht="15" customHeight="1">
      <c r="A502" s="210" t="s">
        <v>204</v>
      </c>
      <c r="B502" s="383">
        <v>72335</v>
      </c>
      <c r="C502" s="383" t="s">
        <v>93</v>
      </c>
      <c r="D502" s="542" t="s">
        <v>578</v>
      </c>
      <c r="E502" s="542"/>
      <c r="F502" s="542"/>
      <c r="G502" s="542"/>
      <c r="H502" s="542"/>
      <c r="I502" s="383" t="str">
        <f>I503</f>
        <v>PÇ</v>
      </c>
      <c r="J502" s="386">
        <f>J503</f>
        <v>12</v>
      </c>
    </row>
    <row r="503" spans="1:10">
      <c r="A503" s="379"/>
      <c r="B503" s="380"/>
      <c r="C503" s="380"/>
      <c r="D503" s="540" t="s">
        <v>292</v>
      </c>
      <c r="E503" s="540"/>
      <c r="F503" s="540"/>
      <c r="G503" s="540"/>
      <c r="H503" s="540"/>
      <c r="I503" s="380" t="s">
        <v>192</v>
      </c>
      <c r="J503" s="385">
        <v>12</v>
      </c>
    </row>
    <row r="504" spans="1:10">
      <c r="A504" s="539"/>
      <c r="B504" s="540"/>
      <c r="C504" s="540"/>
      <c r="D504" s="540"/>
      <c r="E504" s="540"/>
      <c r="F504" s="540"/>
      <c r="G504" s="540"/>
      <c r="H504" s="540"/>
      <c r="I504" s="540"/>
      <c r="J504" s="541"/>
    </row>
    <row r="505" spans="1:10" ht="15" customHeight="1">
      <c r="A505" s="210" t="s">
        <v>205</v>
      </c>
      <c r="B505" s="383">
        <v>72331</v>
      </c>
      <c r="C505" s="383" t="s">
        <v>93</v>
      </c>
      <c r="D505" s="542" t="s">
        <v>579</v>
      </c>
      <c r="E505" s="542"/>
      <c r="F505" s="542"/>
      <c r="G505" s="542"/>
      <c r="H505" s="542"/>
      <c r="I505" s="383" t="str">
        <f>I506</f>
        <v>PÇ</v>
      </c>
      <c r="J505" s="386">
        <f>J506</f>
        <v>9</v>
      </c>
    </row>
    <row r="506" spans="1:10">
      <c r="A506" s="379"/>
      <c r="B506" s="380"/>
      <c r="C506" s="380"/>
      <c r="D506" s="540" t="s">
        <v>292</v>
      </c>
      <c r="E506" s="540"/>
      <c r="F506" s="540"/>
      <c r="G506" s="540"/>
      <c r="H506" s="540"/>
      <c r="I506" s="380" t="s">
        <v>192</v>
      </c>
      <c r="J506" s="385">
        <v>9</v>
      </c>
    </row>
    <row r="507" spans="1:10">
      <c r="A507" s="539"/>
      <c r="B507" s="540"/>
      <c r="C507" s="540"/>
      <c r="D507" s="540"/>
      <c r="E507" s="540"/>
      <c r="F507" s="540"/>
      <c r="G507" s="540"/>
      <c r="H507" s="540"/>
      <c r="I507" s="540"/>
      <c r="J507" s="541"/>
    </row>
    <row r="508" spans="1:10" ht="15" customHeight="1">
      <c r="A508" s="210" t="s">
        <v>206</v>
      </c>
      <c r="B508" s="383">
        <v>72335</v>
      </c>
      <c r="C508" s="383" t="s">
        <v>93</v>
      </c>
      <c r="D508" s="542" t="s">
        <v>642</v>
      </c>
      <c r="E508" s="542"/>
      <c r="F508" s="542"/>
      <c r="G508" s="542"/>
      <c r="H508" s="542"/>
      <c r="I508" s="383" t="str">
        <f>I509</f>
        <v>PÇ</v>
      </c>
      <c r="J508" s="386">
        <f>J509</f>
        <v>11</v>
      </c>
    </row>
    <row r="509" spans="1:10">
      <c r="A509" s="379"/>
      <c r="B509" s="380"/>
      <c r="C509" s="380"/>
      <c r="D509" s="540" t="s">
        <v>292</v>
      </c>
      <c r="E509" s="540"/>
      <c r="F509" s="540"/>
      <c r="G509" s="540"/>
      <c r="H509" s="540"/>
      <c r="I509" s="380" t="s">
        <v>192</v>
      </c>
      <c r="J509" s="385">
        <v>11</v>
      </c>
    </row>
    <row r="510" spans="1:10">
      <c r="A510" s="539"/>
      <c r="B510" s="540"/>
      <c r="C510" s="540"/>
      <c r="D510" s="540"/>
      <c r="E510" s="540"/>
      <c r="F510" s="540"/>
      <c r="G510" s="540"/>
      <c r="H510" s="540"/>
      <c r="I510" s="540"/>
      <c r="J510" s="541"/>
    </row>
    <row r="511" spans="1:10" ht="15" customHeight="1">
      <c r="A511" s="210" t="s">
        <v>208</v>
      </c>
      <c r="B511" s="383">
        <v>84542</v>
      </c>
      <c r="C511" s="383" t="s">
        <v>93</v>
      </c>
      <c r="D511" s="542" t="s">
        <v>581</v>
      </c>
      <c r="E511" s="542"/>
      <c r="F511" s="542"/>
      <c r="G511" s="542"/>
      <c r="H511" s="542"/>
      <c r="I511" s="383" t="str">
        <f>I512</f>
        <v>PÇ</v>
      </c>
      <c r="J511" s="386">
        <f>J512</f>
        <v>2</v>
      </c>
    </row>
    <row r="512" spans="1:10">
      <c r="A512" s="379"/>
      <c r="B512" s="380"/>
      <c r="C512" s="380"/>
      <c r="D512" s="540" t="s">
        <v>292</v>
      </c>
      <c r="E512" s="540"/>
      <c r="F512" s="540"/>
      <c r="G512" s="540"/>
      <c r="H512" s="540"/>
      <c r="I512" s="380" t="s">
        <v>192</v>
      </c>
      <c r="J512" s="385">
        <v>2</v>
      </c>
    </row>
    <row r="513" spans="1:10">
      <c r="A513" s="539"/>
      <c r="B513" s="540"/>
      <c r="C513" s="540"/>
      <c r="D513" s="540"/>
      <c r="E513" s="540"/>
      <c r="F513" s="540"/>
      <c r="G513" s="540"/>
      <c r="H513" s="540"/>
      <c r="I513" s="540"/>
      <c r="J513" s="541"/>
    </row>
    <row r="514" spans="1:10" ht="25.5" customHeight="1">
      <c r="A514" s="210" t="s">
        <v>210</v>
      </c>
      <c r="B514" s="383">
        <v>72332</v>
      </c>
      <c r="C514" s="383" t="s">
        <v>93</v>
      </c>
      <c r="D514" s="542" t="s">
        <v>582</v>
      </c>
      <c r="E514" s="542"/>
      <c r="F514" s="542"/>
      <c r="G514" s="542"/>
      <c r="H514" s="542"/>
      <c r="I514" s="383" t="str">
        <f>I515</f>
        <v>PÇ</v>
      </c>
      <c r="J514" s="386">
        <f>J515</f>
        <v>1</v>
      </c>
    </row>
    <row r="515" spans="1:10">
      <c r="A515" s="379"/>
      <c r="B515" s="380"/>
      <c r="C515" s="380"/>
      <c r="D515" s="540" t="s">
        <v>292</v>
      </c>
      <c r="E515" s="540"/>
      <c r="F515" s="540"/>
      <c r="G515" s="540"/>
      <c r="H515" s="540"/>
      <c r="I515" s="380" t="s">
        <v>192</v>
      </c>
      <c r="J515" s="385">
        <v>1</v>
      </c>
    </row>
    <row r="516" spans="1:10">
      <c r="A516" s="539"/>
      <c r="B516" s="540"/>
      <c r="C516" s="540"/>
      <c r="D516" s="540"/>
      <c r="E516" s="540"/>
      <c r="F516" s="540"/>
      <c r="G516" s="540"/>
      <c r="H516" s="540"/>
      <c r="I516" s="540"/>
      <c r="J516" s="541"/>
    </row>
    <row r="517" spans="1:10" ht="22.5" customHeight="1">
      <c r="A517" s="210" t="s">
        <v>211</v>
      </c>
      <c r="B517" s="383">
        <v>83540</v>
      </c>
      <c r="C517" s="383" t="s">
        <v>93</v>
      </c>
      <c r="D517" s="542" t="s">
        <v>583</v>
      </c>
      <c r="E517" s="542"/>
      <c r="F517" s="542"/>
      <c r="G517" s="542"/>
      <c r="H517" s="542"/>
      <c r="I517" s="383" t="str">
        <f>I518</f>
        <v>PÇ</v>
      </c>
      <c r="J517" s="386">
        <f>J518</f>
        <v>21</v>
      </c>
    </row>
    <row r="518" spans="1:10">
      <c r="A518" s="379"/>
      <c r="B518" s="380"/>
      <c r="C518" s="380"/>
      <c r="D518" s="540" t="s">
        <v>292</v>
      </c>
      <c r="E518" s="540"/>
      <c r="F518" s="540"/>
      <c r="G518" s="540"/>
      <c r="H518" s="540"/>
      <c r="I518" s="380" t="s">
        <v>192</v>
      </c>
      <c r="J518" s="385">
        <v>21</v>
      </c>
    </row>
    <row r="519" spans="1:10">
      <c r="A519" s="539"/>
      <c r="B519" s="540"/>
      <c r="C519" s="540"/>
      <c r="D519" s="540"/>
      <c r="E519" s="540"/>
      <c r="F519" s="540"/>
      <c r="G519" s="540"/>
      <c r="H519" s="540"/>
      <c r="I519" s="540"/>
      <c r="J519" s="541"/>
    </row>
    <row r="520" spans="1:10" ht="24" customHeight="1">
      <c r="A520" s="210" t="s">
        <v>212</v>
      </c>
      <c r="B520" s="383">
        <v>83566</v>
      </c>
      <c r="C520" s="383" t="s">
        <v>93</v>
      </c>
      <c r="D520" s="542" t="s">
        <v>584</v>
      </c>
      <c r="E520" s="542"/>
      <c r="F520" s="542"/>
      <c r="G520" s="542"/>
      <c r="H520" s="542"/>
      <c r="I520" s="383" t="str">
        <f>I521</f>
        <v>PÇ</v>
      </c>
      <c r="J520" s="386">
        <f>J521</f>
        <v>2</v>
      </c>
    </row>
    <row r="521" spans="1:10">
      <c r="A521" s="379"/>
      <c r="B521" s="380"/>
      <c r="C521" s="380"/>
      <c r="D521" s="540" t="s">
        <v>292</v>
      </c>
      <c r="E521" s="540"/>
      <c r="F521" s="540"/>
      <c r="G521" s="540"/>
      <c r="H521" s="540"/>
      <c r="I521" s="380" t="s">
        <v>192</v>
      </c>
      <c r="J521" s="385">
        <v>2</v>
      </c>
    </row>
    <row r="522" spans="1:10">
      <c r="A522" s="539"/>
      <c r="B522" s="540"/>
      <c r="C522" s="540"/>
      <c r="D522" s="540"/>
      <c r="E522" s="540"/>
      <c r="F522" s="540"/>
      <c r="G522" s="540"/>
      <c r="H522" s="540"/>
      <c r="I522" s="540"/>
      <c r="J522" s="541"/>
    </row>
    <row r="523" spans="1:10" ht="46.5" customHeight="1">
      <c r="A523" s="210" t="s">
        <v>213</v>
      </c>
      <c r="B523" s="383">
        <v>68066</v>
      </c>
      <c r="C523" s="383" t="s">
        <v>93</v>
      </c>
      <c r="D523" s="542" t="s">
        <v>585</v>
      </c>
      <c r="E523" s="542"/>
      <c r="F523" s="542"/>
      <c r="G523" s="542"/>
      <c r="H523" s="542"/>
      <c r="I523" s="383" t="str">
        <f>I524</f>
        <v>PÇ</v>
      </c>
      <c r="J523" s="386">
        <f>J524</f>
        <v>3</v>
      </c>
    </row>
    <row r="524" spans="1:10">
      <c r="A524" s="379"/>
      <c r="B524" s="380"/>
      <c r="C524" s="380"/>
      <c r="D524" s="540" t="s">
        <v>292</v>
      </c>
      <c r="E524" s="540"/>
      <c r="F524" s="540"/>
      <c r="G524" s="540"/>
      <c r="H524" s="540"/>
      <c r="I524" s="380" t="s">
        <v>192</v>
      </c>
      <c r="J524" s="385">
        <v>3</v>
      </c>
    </row>
    <row r="525" spans="1:10">
      <c r="A525" s="539"/>
      <c r="B525" s="540"/>
      <c r="C525" s="540"/>
      <c r="D525" s="540"/>
      <c r="E525" s="540"/>
      <c r="F525" s="540"/>
      <c r="G525" s="540"/>
      <c r="H525" s="540"/>
      <c r="I525" s="540"/>
      <c r="J525" s="541"/>
    </row>
    <row r="526" spans="1:10" ht="21.75" customHeight="1">
      <c r="A526" s="210" t="s">
        <v>214</v>
      </c>
      <c r="B526" s="383">
        <v>83420</v>
      </c>
      <c r="C526" s="383" t="s">
        <v>93</v>
      </c>
      <c r="D526" s="542" t="s">
        <v>586</v>
      </c>
      <c r="E526" s="542"/>
      <c r="F526" s="542"/>
      <c r="G526" s="542"/>
      <c r="H526" s="542"/>
      <c r="I526" s="383" t="str">
        <f>I527</f>
        <v>PÇ</v>
      </c>
      <c r="J526" s="386">
        <f>J527</f>
        <v>62.5</v>
      </c>
    </row>
    <row r="527" spans="1:10">
      <c r="A527" s="379"/>
      <c r="B527" s="380"/>
      <c r="C527" s="380"/>
      <c r="D527" s="540" t="s">
        <v>292</v>
      </c>
      <c r="E527" s="540"/>
      <c r="F527" s="540"/>
      <c r="G527" s="540"/>
      <c r="H527" s="540"/>
      <c r="I527" s="380" t="s">
        <v>192</v>
      </c>
      <c r="J527" s="385">
        <v>62.5</v>
      </c>
    </row>
    <row r="528" spans="1:10">
      <c r="A528" s="539"/>
      <c r="B528" s="540"/>
      <c r="C528" s="540"/>
      <c r="D528" s="540"/>
      <c r="E528" s="540"/>
      <c r="F528" s="540"/>
      <c r="G528" s="540"/>
      <c r="H528" s="540"/>
      <c r="I528" s="540"/>
      <c r="J528" s="541"/>
    </row>
    <row r="529" spans="1:10" ht="15" customHeight="1">
      <c r="A529" s="210" t="s">
        <v>215</v>
      </c>
      <c r="B529" s="383" t="s">
        <v>596</v>
      </c>
      <c r="C529" s="383" t="s">
        <v>93</v>
      </c>
      <c r="D529" s="542" t="s">
        <v>587</v>
      </c>
      <c r="E529" s="542"/>
      <c r="F529" s="542"/>
      <c r="G529" s="542"/>
      <c r="H529" s="542"/>
      <c r="I529" s="383" t="str">
        <f>I530</f>
        <v>m</v>
      </c>
      <c r="J529" s="386">
        <f>J530</f>
        <v>6.1</v>
      </c>
    </row>
    <row r="530" spans="1:10">
      <c r="A530" s="379"/>
      <c r="B530" s="380"/>
      <c r="C530" s="380"/>
      <c r="D530" s="540" t="s">
        <v>292</v>
      </c>
      <c r="E530" s="540"/>
      <c r="F530" s="540"/>
      <c r="G530" s="540"/>
      <c r="H530" s="540"/>
      <c r="I530" s="380" t="s">
        <v>197</v>
      </c>
      <c r="J530" s="385">
        <v>6.1</v>
      </c>
    </row>
    <row r="531" spans="1:10">
      <c r="A531" s="539"/>
      <c r="B531" s="540"/>
      <c r="C531" s="540"/>
      <c r="D531" s="540"/>
      <c r="E531" s="540"/>
      <c r="F531" s="540"/>
      <c r="G531" s="540"/>
      <c r="H531" s="540"/>
      <c r="I531" s="540"/>
      <c r="J531" s="541"/>
    </row>
    <row r="532" spans="1:10" ht="15" customHeight="1">
      <c r="A532" s="210" t="s">
        <v>216</v>
      </c>
      <c r="B532" s="383" t="s">
        <v>597</v>
      </c>
      <c r="C532" s="383" t="s">
        <v>93</v>
      </c>
      <c r="D532" s="542" t="s">
        <v>588</v>
      </c>
      <c r="E532" s="542"/>
      <c r="F532" s="542"/>
      <c r="G532" s="542"/>
      <c r="H532" s="542"/>
      <c r="I532" s="383" t="str">
        <f>I533</f>
        <v>m</v>
      </c>
      <c r="J532" s="386">
        <f>J533</f>
        <v>37.4</v>
      </c>
    </row>
    <row r="533" spans="1:10">
      <c r="A533" s="379"/>
      <c r="B533" s="380"/>
      <c r="C533" s="380"/>
      <c r="D533" s="540" t="s">
        <v>292</v>
      </c>
      <c r="E533" s="540"/>
      <c r="F533" s="540"/>
      <c r="G533" s="540"/>
      <c r="H533" s="540"/>
      <c r="I533" s="380" t="s">
        <v>197</v>
      </c>
      <c r="J533" s="385">
        <v>37.4</v>
      </c>
    </row>
    <row r="534" spans="1:10">
      <c r="A534" s="539"/>
      <c r="B534" s="540"/>
      <c r="C534" s="540"/>
      <c r="D534" s="540"/>
      <c r="E534" s="540"/>
      <c r="F534" s="540"/>
      <c r="G534" s="540"/>
      <c r="H534" s="540"/>
      <c r="I534" s="540"/>
      <c r="J534" s="541"/>
    </row>
    <row r="535" spans="1:10" ht="33" customHeight="1">
      <c r="A535" s="210" t="s">
        <v>218</v>
      </c>
      <c r="B535" s="383" t="s">
        <v>219</v>
      </c>
      <c r="C535" s="383" t="s">
        <v>93</v>
      </c>
      <c r="D535" s="542" t="s">
        <v>589</v>
      </c>
      <c r="E535" s="542"/>
      <c r="F535" s="542"/>
      <c r="G535" s="542"/>
      <c r="H535" s="542"/>
      <c r="I535" s="383" t="str">
        <f>I536</f>
        <v>m</v>
      </c>
      <c r="J535" s="386">
        <f>J536</f>
        <v>664.8</v>
      </c>
    </row>
    <row r="536" spans="1:10">
      <c r="A536" s="379"/>
      <c r="B536" s="380"/>
      <c r="C536" s="380"/>
      <c r="D536" s="540" t="s">
        <v>292</v>
      </c>
      <c r="E536" s="540"/>
      <c r="F536" s="540"/>
      <c r="G536" s="540"/>
      <c r="H536" s="540"/>
      <c r="I536" s="380" t="s">
        <v>197</v>
      </c>
      <c r="J536" s="385">
        <v>664.8</v>
      </c>
    </row>
    <row r="537" spans="1:10">
      <c r="A537" s="539"/>
      <c r="B537" s="540"/>
      <c r="C537" s="540"/>
      <c r="D537" s="540"/>
      <c r="E537" s="540"/>
      <c r="F537" s="540"/>
      <c r="G537" s="540"/>
      <c r="H537" s="540"/>
      <c r="I537" s="540"/>
      <c r="J537" s="541"/>
    </row>
    <row r="538" spans="1:10" ht="34.5" customHeight="1">
      <c r="A538" s="210" t="s">
        <v>220</v>
      </c>
      <c r="B538" s="549" t="s">
        <v>285</v>
      </c>
      <c r="C538" s="550"/>
      <c r="D538" s="542" t="s">
        <v>590</v>
      </c>
      <c r="E538" s="542"/>
      <c r="F538" s="542"/>
      <c r="G538" s="542"/>
      <c r="H538" s="542"/>
      <c r="I538" s="383" t="str">
        <f>I539</f>
        <v>PÇ</v>
      </c>
      <c r="J538" s="386">
        <f>J539</f>
        <v>14</v>
      </c>
    </row>
    <row r="539" spans="1:10">
      <c r="A539" s="379"/>
      <c r="B539" s="380"/>
      <c r="C539" s="380"/>
      <c r="D539" s="540" t="s">
        <v>292</v>
      </c>
      <c r="E539" s="540"/>
      <c r="F539" s="540"/>
      <c r="G539" s="540"/>
      <c r="H539" s="540"/>
      <c r="I539" s="380" t="s">
        <v>192</v>
      </c>
      <c r="J539" s="385">
        <v>14</v>
      </c>
    </row>
    <row r="540" spans="1:10">
      <c r="A540" s="539"/>
      <c r="B540" s="540"/>
      <c r="C540" s="540"/>
      <c r="D540" s="540"/>
      <c r="E540" s="540"/>
      <c r="F540" s="540"/>
      <c r="G540" s="540"/>
      <c r="H540" s="540"/>
      <c r="I540" s="540"/>
      <c r="J540" s="541"/>
    </row>
    <row r="541" spans="1:10" ht="25.5" customHeight="1">
      <c r="A541" s="210" t="s">
        <v>221</v>
      </c>
      <c r="B541" s="549" t="s">
        <v>207</v>
      </c>
      <c r="C541" s="551"/>
      <c r="D541" s="493" t="s">
        <v>591</v>
      </c>
      <c r="E541" s="494"/>
      <c r="F541" s="494"/>
      <c r="G541" s="494"/>
      <c r="H541" s="495"/>
      <c r="I541" s="383" t="str">
        <f>I542</f>
        <v>PÇ</v>
      </c>
      <c r="J541" s="386">
        <f>J542</f>
        <v>2</v>
      </c>
    </row>
    <row r="542" spans="1:10">
      <c r="A542" s="379"/>
      <c r="B542" s="380"/>
      <c r="C542" s="380"/>
      <c r="D542" s="496" t="s">
        <v>292</v>
      </c>
      <c r="E542" s="497"/>
      <c r="F542" s="497"/>
      <c r="G542" s="497"/>
      <c r="H542" s="498"/>
      <c r="I542" s="380" t="s">
        <v>192</v>
      </c>
      <c r="J542" s="385">
        <v>2</v>
      </c>
    </row>
    <row r="543" spans="1:10">
      <c r="A543" s="532"/>
      <c r="B543" s="543"/>
      <c r="C543" s="543"/>
      <c r="D543" s="543"/>
      <c r="E543" s="543"/>
      <c r="F543" s="543"/>
      <c r="G543" s="543"/>
      <c r="H543" s="543"/>
      <c r="I543" s="543"/>
      <c r="J543" s="544"/>
    </row>
    <row r="544" spans="1:10" ht="23.25" customHeight="1">
      <c r="A544" s="210" t="s">
        <v>222</v>
      </c>
      <c r="B544" s="383" t="s">
        <v>598</v>
      </c>
      <c r="C544" s="383" t="s">
        <v>93</v>
      </c>
      <c r="D544" s="542" t="s">
        <v>592</v>
      </c>
      <c r="E544" s="542"/>
      <c r="F544" s="542"/>
      <c r="G544" s="542"/>
      <c r="H544" s="542"/>
      <c r="I544" s="383" t="str">
        <f>I545</f>
        <v>PÇ</v>
      </c>
      <c r="J544" s="386">
        <f>J545</f>
        <v>1</v>
      </c>
    </row>
    <row r="545" spans="1:10">
      <c r="A545" s="379"/>
      <c r="B545" s="380"/>
      <c r="C545" s="380"/>
      <c r="D545" s="540" t="s">
        <v>292</v>
      </c>
      <c r="E545" s="540"/>
      <c r="F545" s="540"/>
      <c r="G545" s="540"/>
      <c r="H545" s="540"/>
      <c r="I545" s="380" t="s">
        <v>192</v>
      </c>
      <c r="J545" s="385">
        <v>1</v>
      </c>
    </row>
    <row r="546" spans="1:10">
      <c r="A546" s="539"/>
      <c r="B546" s="540"/>
      <c r="C546" s="540"/>
      <c r="D546" s="540"/>
      <c r="E546" s="540"/>
      <c r="F546" s="540"/>
      <c r="G546" s="540"/>
      <c r="H546" s="540"/>
      <c r="I546" s="540"/>
      <c r="J546" s="541"/>
    </row>
    <row r="547" spans="1:10">
      <c r="A547" s="210" t="s">
        <v>223</v>
      </c>
      <c r="B547" s="383" t="s">
        <v>225</v>
      </c>
      <c r="C547" s="383" t="s">
        <v>93</v>
      </c>
      <c r="D547" s="542" t="s">
        <v>593</v>
      </c>
      <c r="E547" s="542"/>
      <c r="F547" s="542"/>
      <c r="G547" s="542"/>
      <c r="H547" s="542"/>
      <c r="I547" s="383" t="str">
        <f>I548</f>
        <v>PÇ</v>
      </c>
      <c r="J547" s="386">
        <f>J548</f>
        <v>1</v>
      </c>
    </row>
    <row r="548" spans="1:10">
      <c r="A548" s="379"/>
      <c r="B548" s="380"/>
      <c r="C548" s="380"/>
      <c r="D548" s="540" t="s">
        <v>292</v>
      </c>
      <c r="E548" s="540"/>
      <c r="F548" s="540"/>
      <c r="G548" s="540"/>
      <c r="H548" s="540"/>
      <c r="I548" s="380" t="s">
        <v>192</v>
      </c>
      <c r="J548" s="385">
        <v>1</v>
      </c>
    </row>
    <row r="549" spans="1:10">
      <c r="A549" s="539"/>
      <c r="B549" s="540"/>
      <c r="C549" s="540"/>
      <c r="D549" s="540"/>
      <c r="E549" s="540"/>
      <c r="F549" s="540"/>
      <c r="G549" s="540"/>
      <c r="H549" s="540"/>
      <c r="I549" s="540"/>
      <c r="J549" s="541"/>
    </row>
    <row r="550" spans="1:10" ht="24.75" customHeight="1">
      <c r="A550" s="210" t="s">
        <v>224</v>
      </c>
      <c r="B550" s="549" t="s">
        <v>209</v>
      </c>
      <c r="C550" s="551"/>
      <c r="D550" s="542" t="s">
        <v>594</v>
      </c>
      <c r="E550" s="542"/>
      <c r="F550" s="542"/>
      <c r="G550" s="542"/>
      <c r="H550" s="542"/>
      <c r="I550" s="383" t="str">
        <f>I551</f>
        <v>PÇ</v>
      </c>
      <c r="J550" s="386">
        <f>J551</f>
        <v>6</v>
      </c>
    </row>
    <row r="551" spans="1:10">
      <c r="A551" s="379"/>
      <c r="B551" s="380"/>
      <c r="C551" s="380"/>
      <c r="D551" s="540" t="s">
        <v>292</v>
      </c>
      <c r="E551" s="540"/>
      <c r="F551" s="540"/>
      <c r="G551" s="540"/>
      <c r="H551" s="540"/>
      <c r="I551" s="380" t="s">
        <v>192</v>
      </c>
      <c r="J551" s="385">
        <v>6</v>
      </c>
    </row>
    <row r="552" spans="1:10" s="110" customFormat="1">
      <c r="A552" s="539"/>
      <c r="B552" s="540"/>
      <c r="C552" s="540"/>
      <c r="D552" s="540"/>
      <c r="E552" s="540"/>
      <c r="F552" s="540"/>
      <c r="G552" s="540"/>
      <c r="H552" s="540"/>
      <c r="I552" s="540"/>
      <c r="J552" s="541"/>
    </row>
    <row r="553" spans="1:10">
      <c r="A553" s="202" t="s">
        <v>229</v>
      </c>
      <c r="B553" s="460" t="s">
        <v>230</v>
      </c>
      <c r="C553" s="460"/>
      <c r="D553" s="460"/>
      <c r="E553" s="460"/>
      <c r="F553" s="460"/>
      <c r="G553" s="460"/>
      <c r="H553" s="460"/>
      <c r="I553" s="460"/>
      <c r="J553" s="461"/>
    </row>
    <row r="554" spans="1:10">
      <c r="A554" s="539"/>
      <c r="B554" s="540"/>
      <c r="C554" s="540"/>
      <c r="D554" s="540"/>
      <c r="E554" s="540"/>
      <c r="F554" s="540"/>
      <c r="G554" s="540"/>
      <c r="H554" s="540"/>
      <c r="I554" s="540"/>
      <c r="J554" s="541"/>
    </row>
    <row r="555" spans="1:10" s="27" customFormat="1" ht="38.25" customHeight="1">
      <c r="A555" s="210" t="s">
        <v>231</v>
      </c>
      <c r="B555" s="323">
        <v>86932</v>
      </c>
      <c r="C555" s="323" t="s">
        <v>93</v>
      </c>
      <c r="D555" s="542" t="s">
        <v>641</v>
      </c>
      <c r="E555" s="542"/>
      <c r="F555" s="542"/>
      <c r="G555" s="542"/>
      <c r="H555" s="542"/>
      <c r="I555" s="323" t="str">
        <f>I556</f>
        <v>PÇ</v>
      </c>
      <c r="J555" s="322">
        <f>J556</f>
        <v>2</v>
      </c>
    </row>
    <row r="556" spans="1:10" s="27" customFormat="1">
      <c r="A556" s="312"/>
      <c r="B556" s="287"/>
      <c r="C556" s="287"/>
      <c r="D556" s="540" t="s">
        <v>286</v>
      </c>
      <c r="E556" s="540"/>
      <c r="F556" s="540"/>
      <c r="G556" s="540"/>
      <c r="H556" s="540"/>
      <c r="I556" s="287" t="s">
        <v>192</v>
      </c>
      <c r="J556" s="324">
        <v>2</v>
      </c>
    </row>
    <row r="557" spans="1:10" s="27" customFormat="1">
      <c r="A557" s="539"/>
      <c r="B557" s="540"/>
      <c r="C557" s="540"/>
      <c r="D557" s="540"/>
      <c r="E557" s="540"/>
      <c r="F557" s="540"/>
      <c r="G557" s="540"/>
      <c r="H557" s="540"/>
      <c r="I557" s="540"/>
      <c r="J557" s="541"/>
    </row>
    <row r="558" spans="1:10" s="27" customFormat="1" ht="42" customHeight="1">
      <c r="A558" s="210" t="s">
        <v>232</v>
      </c>
      <c r="B558" s="388">
        <v>170136</v>
      </c>
      <c r="C558" s="383" t="s">
        <v>336</v>
      </c>
      <c r="D558" s="542" t="s">
        <v>561</v>
      </c>
      <c r="E558" s="542"/>
      <c r="F558" s="542"/>
      <c r="G558" s="542"/>
      <c r="H558" s="542"/>
      <c r="I558" s="323" t="str">
        <f>I559</f>
        <v>PÇ</v>
      </c>
      <c r="J558" s="322">
        <f>J559</f>
        <v>1</v>
      </c>
    </row>
    <row r="559" spans="1:10" s="27" customFormat="1">
      <c r="A559" s="312"/>
      <c r="B559" s="287"/>
      <c r="C559" s="287"/>
      <c r="D559" s="540" t="s">
        <v>286</v>
      </c>
      <c r="E559" s="540"/>
      <c r="F559" s="540"/>
      <c r="G559" s="540"/>
      <c r="H559" s="540"/>
      <c r="I559" s="287" t="s">
        <v>192</v>
      </c>
      <c r="J559" s="324">
        <v>1</v>
      </c>
    </row>
    <row r="560" spans="1:10" s="27" customFormat="1">
      <c r="A560" s="539"/>
      <c r="B560" s="540"/>
      <c r="C560" s="540"/>
      <c r="D560" s="540"/>
      <c r="E560" s="540"/>
      <c r="F560" s="540"/>
      <c r="G560" s="540"/>
      <c r="H560" s="540"/>
      <c r="I560" s="540"/>
      <c r="J560" s="541"/>
    </row>
    <row r="561" spans="1:10" s="27" customFormat="1" ht="24" customHeight="1">
      <c r="A561" s="210" t="s">
        <v>233</v>
      </c>
      <c r="B561" s="323">
        <v>86906</v>
      </c>
      <c r="C561" s="323" t="s">
        <v>93</v>
      </c>
      <c r="D561" s="542" t="s">
        <v>294</v>
      </c>
      <c r="E561" s="542"/>
      <c r="F561" s="542"/>
      <c r="G561" s="542"/>
      <c r="H561" s="542"/>
      <c r="I561" s="323" t="str">
        <f>I562</f>
        <v>PÇ</v>
      </c>
      <c r="J561" s="322">
        <f>J562</f>
        <v>2</v>
      </c>
    </row>
    <row r="562" spans="1:10" s="27" customFormat="1">
      <c r="A562" s="312"/>
      <c r="B562" s="287"/>
      <c r="C562" s="287"/>
      <c r="D562" s="540" t="s">
        <v>286</v>
      </c>
      <c r="E562" s="540"/>
      <c r="F562" s="540"/>
      <c r="G562" s="540"/>
      <c r="H562" s="540"/>
      <c r="I562" s="287" t="s">
        <v>192</v>
      </c>
      <c r="J562" s="324">
        <v>2</v>
      </c>
    </row>
    <row r="563" spans="1:10" s="27" customFormat="1">
      <c r="A563" s="539"/>
      <c r="B563" s="540"/>
      <c r="C563" s="540"/>
      <c r="D563" s="540"/>
      <c r="E563" s="540"/>
      <c r="F563" s="540"/>
      <c r="G563" s="540"/>
      <c r="H563" s="540"/>
      <c r="I563" s="540"/>
      <c r="J563" s="541"/>
    </row>
    <row r="564" spans="1:10" s="27" customFormat="1" ht="25.5" customHeight="1">
      <c r="A564" s="210" t="s">
        <v>234</v>
      </c>
      <c r="B564" s="323">
        <v>86912</v>
      </c>
      <c r="C564" s="323" t="s">
        <v>93</v>
      </c>
      <c r="D564" s="542" t="s">
        <v>295</v>
      </c>
      <c r="E564" s="542"/>
      <c r="F564" s="542"/>
      <c r="G564" s="542"/>
      <c r="H564" s="542"/>
      <c r="I564" s="323" t="str">
        <f>I565</f>
        <v>PÇ</v>
      </c>
      <c r="J564" s="322">
        <f>J565</f>
        <v>1</v>
      </c>
    </row>
    <row r="565" spans="1:10" s="27" customFormat="1">
      <c r="A565" s="312"/>
      <c r="B565" s="287"/>
      <c r="C565" s="287"/>
      <c r="D565" s="540" t="s">
        <v>286</v>
      </c>
      <c r="E565" s="540"/>
      <c r="F565" s="540"/>
      <c r="G565" s="540"/>
      <c r="H565" s="540"/>
      <c r="I565" s="287" t="s">
        <v>192</v>
      </c>
      <c r="J565" s="324">
        <v>1</v>
      </c>
    </row>
    <row r="566" spans="1:10" s="27" customFormat="1">
      <c r="A566" s="457"/>
      <c r="B566" s="458"/>
      <c r="C566" s="458"/>
      <c r="D566" s="458"/>
      <c r="E566" s="458"/>
      <c r="F566" s="458"/>
      <c r="G566" s="458"/>
      <c r="H566" s="458"/>
      <c r="I566" s="458"/>
      <c r="J566" s="459"/>
    </row>
    <row r="567" spans="1:10" s="27" customFormat="1" ht="26.25" customHeight="1">
      <c r="A567" s="210" t="s">
        <v>235</v>
      </c>
      <c r="B567" s="323">
        <v>86887</v>
      </c>
      <c r="C567" s="323" t="s">
        <v>93</v>
      </c>
      <c r="D567" s="542" t="s">
        <v>562</v>
      </c>
      <c r="E567" s="542"/>
      <c r="F567" s="542"/>
      <c r="G567" s="542"/>
      <c r="H567" s="542"/>
      <c r="I567" s="323" t="str">
        <f>I568</f>
        <v>PÇ</v>
      </c>
      <c r="J567" s="322">
        <f>J568</f>
        <v>3</v>
      </c>
    </row>
    <row r="568" spans="1:10" s="27" customFormat="1">
      <c r="A568" s="312"/>
      <c r="B568" s="287"/>
      <c r="C568" s="287"/>
      <c r="D568" s="540" t="s">
        <v>286</v>
      </c>
      <c r="E568" s="540"/>
      <c r="F568" s="540"/>
      <c r="G568" s="540"/>
      <c r="H568" s="540"/>
      <c r="I568" s="287" t="s">
        <v>192</v>
      </c>
      <c r="J568" s="324">
        <v>3</v>
      </c>
    </row>
    <row r="569" spans="1:10" s="27" customFormat="1">
      <c r="A569" s="457"/>
      <c r="B569" s="458"/>
      <c r="C569" s="458"/>
      <c r="D569" s="458"/>
      <c r="E569" s="458"/>
      <c r="F569" s="458"/>
      <c r="G569" s="458"/>
      <c r="H569" s="458"/>
      <c r="I569" s="458"/>
      <c r="J569" s="459"/>
    </row>
    <row r="570" spans="1:10" s="27" customFormat="1" ht="22.5" customHeight="1">
      <c r="A570" s="210" t="s">
        <v>236</v>
      </c>
      <c r="B570" s="323">
        <v>1370</v>
      </c>
      <c r="C570" s="323" t="s">
        <v>93</v>
      </c>
      <c r="D570" s="542" t="s">
        <v>421</v>
      </c>
      <c r="E570" s="542"/>
      <c r="F570" s="542"/>
      <c r="G570" s="542"/>
      <c r="H570" s="542"/>
      <c r="I570" s="323" t="str">
        <f>I571</f>
        <v>PÇ</v>
      </c>
      <c r="J570" s="322">
        <f>J571</f>
        <v>3</v>
      </c>
    </row>
    <row r="571" spans="1:10" s="27" customFormat="1">
      <c r="A571" s="312"/>
      <c r="B571" s="287"/>
      <c r="C571" s="287"/>
      <c r="D571" s="540" t="s">
        <v>286</v>
      </c>
      <c r="E571" s="540"/>
      <c r="F571" s="540"/>
      <c r="G571" s="540"/>
      <c r="H571" s="540"/>
      <c r="I571" s="287" t="s">
        <v>192</v>
      </c>
      <c r="J571" s="324">
        <v>3</v>
      </c>
    </row>
    <row r="572" spans="1:10" s="27" customFormat="1">
      <c r="A572" s="539"/>
      <c r="B572" s="540"/>
      <c r="C572" s="540"/>
      <c r="D572" s="540"/>
      <c r="E572" s="540"/>
      <c r="F572" s="540"/>
      <c r="G572" s="540"/>
      <c r="H572" s="540"/>
      <c r="I572" s="540"/>
      <c r="J572" s="541"/>
    </row>
    <row r="573" spans="1:10" s="27" customFormat="1" ht="23.25" customHeight="1">
      <c r="A573" s="210" t="s">
        <v>238</v>
      </c>
      <c r="B573" s="323">
        <v>11696</v>
      </c>
      <c r="C573" s="323" t="s">
        <v>93</v>
      </c>
      <c r="D573" s="542" t="s">
        <v>422</v>
      </c>
      <c r="E573" s="542"/>
      <c r="F573" s="542"/>
      <c r="G573" s="542"/>
      <c r="H573" s="542"/>
      <c r="I573" s="323" t="str">
        <f>I574</f>
        <v>PÇ</v>
      </c>
      <c r="J573" s="322">
        <f>J574</f>
        <v>2</v>
      </c>
    </row>
    <row r="574" spans="1:10" s="27" customFormat="1">
      <c r="A574" s="312"/>
      <c r="B574" s="287"/>
      <c r="C574" s="287"/>
      <c r="D574" s="540" t="s">
        <v>286</v>
      </c>
      <c r="E574" s="540"/>
      <c r="F574" s="540"/>
      <c r="G574" s="540"/>
      <c r="H574" s="540"/>
      <c r="I574" s="287" t="s">
        <v>192</v>
      </c>
      <c r="J574" s="324">
        <v>2</v>
      </c>
    </row>
    <row r="575" spans="1:10" s="27" customFormat="1">
      <c r="A575" s="539"/>
      <c r="B575" s="540"/>
      <c r="C575" s="540"/>
      <c r="D575" s="540"/>
      <c r="E575" s="540"/>
      <c r="F575" s="540"/>
      <c r="G575" s="540"/>
      <c r="H575" s="540"/>
      <c r="I575" s="540"/>
      <c r="J575" s="541"/>
    </row>
    <row r="576" spans="1:10" s="27" customFormat="1">
      <c r="A576" s="210" t="s">
        <v>239</v>
      </c>
      <c r="B576" s="323">
        <v>11692</v>
      </c>
      <c r="C576" s="323" t="s">
        <v>93</v>
      </c>
      <c r="D576" s="542" t="s">
        <v>423</v>
      </c>
      <c r="E576" s="542"/>
      <c r="F576" s="542"/>
      <c r="G576" s="542"/>
      <c r="H576" s="542"/>
      <c r="I576" s="323" t="str">
        <f>I577</f>
        <v>m²</v>
      </c>
      <c r="J576" s="322">
        <f>J577</f>
        <v>0.72</v>
      </c>
    </row>
    <row r="577" spans="1:10" s="27" customFormat="1">
      <c r="A577" s="312"/>
      <c r="B577" s="287"/>
      <c r="C577" s="287"/>
      <c r="D577" s="540" t="s">
        <v>286</v>
      </c>
      <c r="E577" s="540"/>
      <c r="F577" s="540"/>
      <c r="G577" s="540"/>
      <c r="H577" s="540"/>
      <c r="I577" s="287" t="s">
        <v>237</v>
      </c>
      <c r="J577" s="324">
        <v>0.72</v>
      </c>
    </row>
    <row r="578" spans="1:10" s="27" customFormat="1">
      <c r="A578" s="539"/>
      <c r="B578" s="540"/>
      <c r="C578" s="540"/>
      <c r="D578" s="540"/>
      <c r="E578" s="540"/>
      <c r="F578" s="540"/>
      <c r="G578" s="540"/>
      <c r="H578" s="540"/>
      <c r="I578" s="540"/>
      <c r="J578" s="541"/>
    </row>
    <row r="579" spans="1:10" s="27" customFormat="1" ht="41.25" customHeight="1">
      <c r="A579" s="210" t="s">
        <v>240</v>
      </c>
      <c r="B579" s="323" t="s">
        <v>293</v>
      </c>
      <c r="C579" s="323" t="s">
        <v>93</v>
      </c>
      <c r="D579" s="542" t="s">
        <v>424</v>
      </c>
      <c r="E579" s="542"/>
      <c r="F579" s="542"/>
      <c r="G579" s="542"/>
      <c r="H579" s="542"/>
      <c r="I579" s="323" t="str">
        <f>I580</f>
        <v>PÇ</v>
      </c>
      <c r="J579" s="322">
        <f>J580</f>
        <v>2</v>
      </c>
    </row>
    <row r="580" spans="1:10" s="27" customFormat="1">
      <c r="A580" s="312"/>
      <c r="B580" s="287"/>
      <c r="C580" s="287"/>
      <c r="D580" s="540" t="s">
        <v>286</v>
      </c>
      <c r="E580" s="540"/>
      <c r="F580" s="540"/>
      <c r="G580" s="540"/>
      <c r="H580" s="540"/>
      <c r="I580" s="287" t="s">
        <v>192</v>
      </c>
      <c r="J580" s="324">
        <v>2</v>
      </c>
    </row>
    <row r="581" spans="1:10" s="27" customFormat="1">
      <c r="A581" s="539"/>
      <c r="B581" s="540"/>
      <c r="C581" s="540"/>
      <c r="D581" s="540"/>
      <c r="E581" s="540"/>
      <c r="F581" s="540"/>
      <c r="G581" s="540"/>
      <c r="H581" s="540"/>
      <c r="I581" s="540"/>
      <c r="J581" s="541"/>
    </row>
    <row r="582" spans="1:10" s="27" customFormat="1" ht="24.75" customHeight="1">
      <c r="A582" s="210" t="s">
        <v>563</v>
      </c>
      <c r="B582" s="323">
        <v>11693</v>
      </c>
      <c r="C582" s="323" t="s">
        <v>93</v>
      </c>
      <c r="D582" s="542" t="s">
        <v>420</v>
      </c>
      <c r="E582" s="542"/>
      <c r="F582" s="542"/>
      <c r="G582" s="542"/>
      <c r="H582" s="542"/>
      <c r="I582" s="323" t="str">
        <f>I583</f>
        <v>m²</v>
      </c>
      <c r="J582" s="322">
        <f>J583</f>
        <v>0.8</v>
      </c>
    </row>
    <row r="583" spans="1:10" s="27" customFormat="1">
      <c r="A583" s="312"/>
      <c r="B583" s="287"/>
      <c r="C583" s="287"/>
      <c r="D583" s="540" t="s">
        <v>286</v>
      </c>
      <c r="E583" s="540"/>
      <c r="F583" s="540"/>
      <c r="G583" s="540"/>
      <c r="H583" s="540"/>
      <c r="I583" s="287" t="s">
        <v>237</v>
      </c>
      <c r="J583" s="324">
        <v>0.8</v>
      </c>
    </row>
    <row r="584" spans="1:10" s="27" customFormat="1">
      <c r="A584" s="539"/>
      <c r="B584" s="540"/>
      <c r="C584" s="540"/>
      <c r="D584" s="540"/>
      <c r="E584" s="540"/>
      <c r="F584" s="540"/>
      <c r="G584" s="540"/>
      <c r="H584" s="540"/>
      <c r="I584" s="540"/>
      <c r="J584" s="541"/>
    </row>
    <row r="585" spans="1:10" s="27" customFormat="1" ht="24.75" customHeight="1">
      <c r="A585" s="210" t="s">
        <v>564</v>
      </c>
      <c r="B585" s="323">
        <v>1747</v>
      </c>
      <c r="C585" s="323" t="s">
        <v>93</v>
      </c>
      <c r="D585" s="542" t="s">
        <v>434</v>
      </c>
      <c r="E585" s="542"/>
      <c r="F585" s="542"/>
      <c r="G585" s="542"/>
      <c r="H585" s="542"/>
      <c r="I585" s="323" t="str">
        <f>I586</f>
        <v>PÇ</v>
      </c>
      <c r="J585" s="322">
        <f>J586</f>
        <v>1</v>
      </c>
    </row>
    <row r="586" spans="1:10" s="27" customFormat="1">
      <c r="A586" s="312"/>
      <c r="B586" s="287"/>
      <c r="C586" s="287"/>
      <c r="D586" s="540" t="s">
        <v>286</v>
      </c>
      <c r="E586" s="540"/>
      <c r="F586" s="540"/>
      <c r="G586" s="540"/>
      <c r="H586" s="540"/>
      <c r="I586" s="287" t="s">
        <v>192</v>
      </c>
      <c r="J586" s="324">
        <v>1</v>
      </c>
    </row>
    <row r="587" spans="1:10" s="27" customFormat="1">
      <c r="A587" s="539"/>
      <c r="B587" s="540"/>
      <c r="C587" s="540"/>
      <c r="D587" s="540"/>
      <c r="E587" s="540"/>
      <c r="F587" s="540"/>
      <c r="G587" s="540"/>
      <c r="H587" s="540"/>
      <c r="I587" s="540"/>
      <c r="J587" s="541"/>
    </row>
    <row r="588" spans="1:10" s="27" customFormat="1">
      <c r="A588" s="202" t="s">
        <v>241</v>
      </c>
      <c r="B588" s="460" t="s">
        <v>516</v>
      </c>
      <c r="C588" s="460"/>
      <c r="D588" s="460"/>
      <c r="E588" s="460"/>
      <c r="F588" s="460"/>
      <c r="G588" s="460"/>
      <c r="H588" s="460"/>
      <c r="I588" s="460"/>
      <c r="J588" s="461"/>
    </row>
    <row r="589" spans="1:10" s="27" customFormat="1">
      <c r="A589" s="457"/>
      <c r="B589" s="458"/>
      <c r="C589" s="458"/>
      <c r="D589" s="458"/>
      <c r="E589" s="458"/>
      <c r="F589" s="458"/>
      <c r="G589" s="458"/>
      <c r="H589" s="458"/>
      <c r="I589" s="458"/>
      <c r="J589" s="459"/>
    </row>
    <row r="590" spans="1:10" s="27" customFormat="1" ht="27" customHeight="1">
      <c r="A590" s="203" t="s">
        <v>457</v>
      </c>
      <c r="B590" s="282">
        <v>84031</v>
      </c>
      <c r="C590" s="282" t="s">
        <v>93</v>
      </c>
      <c r="D590" s="462" t="s">
        <v>519</v>
      </c>
      <c r="E590" s="462"/>
      <c r="F590" s="462"/>
      <c r="G590" s="462"/>
      <c r="H590" s="462"/>
      <c r="I590" s="282" t="s">
        <v>237</v>
      </c>
      <c r="J590" s="204">
        <f>SUM(J593:J594)</f>
        <v>151.78064000000001</v>
      </c>
    </row>
    <row r="591" spans="1:10" s="27" customFormat="1">
      <c r="A591" s="279"/>
      <c r="B591" s="280"/>
      <c r="C591" s="280"/>
      <c r="D591" s="463" t="s">
        <v>520</v>
      </c>
      <c r="E591" s="463"/>
      <c r="F591" s="463"/>
      <c r="G591" s="463"/>
      <c r="H591" s="463"/>
      <c r="I591" s="280"/>
      <c r="J591" s="281"/>
    </row>
    <row r="592" spans="1:10" s="27" customFormat="1">
      <c r="A592" s="279"/>
      <c r="B592" s="275"/>
      <c r="C592" s="275"/>
      <c r="D592" s="469" t="s">
        <v>265</v>
      </c>
      <c r="E592" s="471"/>
      <c r="F592" s="276" t="s">
        <v>468</v>
      </c>
      <c r="G592" s="276" t="s">
        <v>425</v>
      </c>
      <c r="H592" s="282" t="s">
        <v>517</v>
      </c>
      <c r="I592" s="282"/>
      <c r="J592" s="207" t="s">
        <v>257</v>
      </c>
    </row>
    <row r="593" spans="1:12" s="27" customFormat="1">
      <c r="A593" s="279"/>
      <c r="B593" s="275"/>
      <c r="C593" s="275"/>
      <c r="D593" s="490" t="s">
        <v>464</v>
      </c>
      <c r="E593" s="491"/>
      <c r="F593" s="278">
        <v>12.92</v>
      </c>
      <c r="G593" s="286">
        <v>7.22</v>
      </c>
      <c r="H593" s="277">
        <v>1.1000000000000001</v>
      </c>
      <c r="I593" s="277"/>
      <c r="J593" s="278">
        <f>F593*G593*H593</f>
        <v>102.61064</v>
      </c>
      <c r="K593" s="291"/>
      <c r="L593" s="291"/>
    </row>
    <row r="594" spans="1:12" s="27" customFormat="1">
      <c r="A594" s="279"/>
      <c r="B594" s="275"/>
      <c r="C594" s="275"/>
      <c r="D594" s="490" t="s">
        <v>518</v>
      </c>
      <c r="E594" s="491"/>
      <c r="F594" s="490">
        <v>44.7</v>
      </c>
      <c r="G594" s="491"/>
      <c r="H594" s="277">
        <v>1.1000000000000001</v>
      </c>
      <c r="I594" s="277"/>
      <c r="J594" s="278">
        <f>F594*H594</f>
        <v>49.170000000000009</v>
      </c>
      <c r="K594" s="291"/>
      <c r="L594" s="291"/>
    </row>
    <row r="595" spans="1:12" s="27" customFormat="1">
      <c r="A595" s="457"/>
      <c r="B595" s="458"/>
      <c r="C595" s="458"/>
      <c r="D595" s="458"/>
      <c r="E595" s="458"/>
      <c r="F595" s="458"/>
      <c r="G595" s="458"/>
      <c r="H595" s="458"/>
      <c r="I595" s="458"/>
      <c r="J595" s="459"/>
      <c r="K595" s="291"/>
      <c r="L595" s="291"/>
    </row>
    <row r="596" spans="1:12" s="27" customFormat="1" ht="39" customHeight="1">
      <c r="A596" s="203" t="s">
        <v>458</v>
      </c>
      <c r="B596" s="288" t="s">
        <v>530</v>
      </c>
      <c r="C596" s="282" t="s">
        <v>93</v>
      </c>
      <c r="D596" s="462" t="s">
        <v>531</v>
      </c>
      <c r="E596" s="462"/>
      <c r="F596" s="462"/>
      <c r="G596" s="462"/>
      <c r="H596" s="462"/>
      <c r="I596" s="282" t="s">
        <v>237</v>
      </c>
      <c r="J596" s="204">
        <f>SUM(J599:J600)</f>
        <v>151.78064000000001</v>
      </c>
    </row>
    <row r="597" spans="1:12" s="27" customFormat="1">
      <c r="A597" s="279"/>
      <c r="B597" s="280"/>
      <c r="C597" s="280"/>
      <c r="D597" s="463" t="s">
        <v>520</v>
      </c>
      <c r="E597" s="463"/>
      <c r="F597" s="463"/>
      <c r="G597" s="463"/>
      <c r="H597" s="463"/>
      <c r="I597" s="280"/>
      <c r="J597" s="281"/>
    </row>
    <row r="598" spans="1:12" s="27" customFormat="1">
      <c r="A598" s="279"/>
      <c r="B598" s="275"/>
      <c r="C598" s="275"/>
      <c r="D598" s="469" t="s">
        <v>265</v>
      </c>
      <c r="E598" s="471"/>
      <c r="F598" s="276" t="s">
        <v>468</v>
      </c>
      <c r="G598" s="276" t="s">
        <v>425</v>
      </c>
      <c r="H598" s="282" t="s">
        <v>517</v>
      </c>
      <c r="I598" s="282"/>
      <c r="J598" s="207" t="s">
        <v>257</v>
      </c>
    </row>
    <row r="599" spans="1:12" s="27" customFormat="1">
      <c r="A599" s="279"/>
      <c r="B599" s="275"/>
      <c r="C599" s="275"/>
      <c r="D599" s="490" t="s">
        <v>464</v>
      </c>
      <c r="E599" s="491"/>
      <c r="F599" s="278">
        <v>12.92</v>
      </c>
      <c r="G599" s="286">
        <v>7.22</v>
      </c>
      <c r="H599" s="277">
        <v>1.1000000000000001</v>
      </c>
      <c r="I599" s="277"/>
      <c r="J599" s="278">
        <f>F599*G599*H599</f>
        <v>102.61064</v>
      </c>
      <c r="K599" s="291"/>
      <c r="L599" s="291"/>
    </row>
    <row r="600" spans="1:12" s="27" customFormat="1">
      <c r="A600" s="279"/>
      <c r="B600" s="275"/>
      <c r="C600" s="275"/>
      <c r="D600" s="490" t="s">
        <v>518</v>
      </c>
      <c r="E600" s="491"/>
      <c r="F600" s="490">
        <v>44.7</v>
      </c>
      <c r="G600" s="491"/>
      <c r="H600" s="277">
        <v>1.1000000000000001</v>
      </c>
      <c r="I600" s="277"/>
      <c r="J600" s="278">
        <f>F600*H600</f>
        <v>49.170000000000009</v>
      </c>
      <c r="K600" s="291"/>
      <c r="L600" s="291"/>
    </row>
    <row r="601" spans="1:12" s="27" customFormat="1">
      <c r="A601" s="457"/>
      <c r="B601" s="458"/>
      <c r="C601" s="458"/>
      <c r="D601" s="458"/>
      <c r="E601" s="458"/>
      <c r="F601" s="458"/>
      <c r="G601" s="458"/>
      <c r="H601" s="458"/>
      <c r="I601" s="458"/>
      <c r="J601" s="459"/>
      <c r="K601" s="291"/>
      <c r="L601" s="291"/>
    </row>
    <row r="602" spans="1:12" s="27" customFormat="1" ht="27" customHeight="1">
      <c r="A602" s="203" t="s">
        <v>459</v>
      </c>
      <c r="B602" s="282">
        <v>72104</v>
      </c>
      <c r="C602" s="282" t="s">
        <v>93</v>
      </c>
      <c r="D602" s="462" t="s">
        <v>521</v>
      </c>
      <c r="E602" s="462"/>
      <c r="F602" s="462"/>
      <c r="G602" s="462"/>
      <c r="H602" s="462"/>
      <c r="I602" s="282" t="s">
        <v>197</v>
      </c>
      <c r="J602" s="204">
        <f>SUM(J605:J605)</f>
        <v>7.22</v>
      </c>
    </row>
    <row r="603" spans="1:12" s="27" customFormat="1">
      <c r="A603" s="279"/>
      <c r="B603" s="280"/>
      <c r="C603" s="280"/>
      <c r="D603" s="463" t="s">
        <v>255</v>
      </c>
      <c r="E603" s="463"/>
      <c r="F603" s="463"/>
      <c r="G603" s="463"/>
      <c r="H603" s="463"/>
      <c r="I603" s="280"/>
      <c r="J603" s="281"/>
    </row>
    <row r="604" spans="1:12" s="27" customFormat="1">
      <c r="A604" s="279"/>
      <c r="B604" s="275"/>
      <c r="C604" s="275"/>
      <c r="D604" s="469" t="s">
        <v>265</v>
      </c>
      <c r="E604" s="471"/>
      <c r="F604" s="276" t="s">
        <v>468</v>
      </c>
      <c r="G604" s="276"/>
      <c r="H604" s="282"/>
      <c r="I604" s="282"/>
      <c r="J604" s="207" t="s">
        <v>257</v>
      </c>
    </row>
    <row r="605" spans="1:12" s="27" customFormat="1">
      <c r="A605" s="279"/>
      <c r="B605" s="275"/>
      <c r="C605" s="275"/>
      <c r="D605" s="490" t="s">
        <v>464</v>
      </c>
      <c r="E605" s="491"/>
      <c r="F605" s="278">
        <v>7.22</v>
      </c>
      <c r="G605" s="286"/>
      <c r="H605" s="277"/>
      <c r="I605" s="277"/>
      <c r="J605" s="278">
        <f>F605</f>
        <v>7.22</v>
      </c>
      <c r="K605" s="291"/>
      <c r="L605" s="291"/>
    </row>
    <row r="606" spans="1:12" s="27" customFormat="1">
      <c r="A606" s="457"/>
      <c r="B606" s="458"/>
      <c r="C606" s="458"/>
      <c r="D606" s="458"/>
      <c r="E606" s="458"/>
      <c r="F606" s="458"/>
      <c r="G606" s="458"/>
      <c r="H606" s="458"/>
      <c r="I606" s="458"/>
      <c r="J606" s="459"/>
      <c r="K606" s="291"/>
      <c r="L606" s="291"/>
    </row>
    <row r="607" spans="1:12" s="27" customFormat="1" ht="27" customHeight="1">
      <c r="A607" s="203" t="s">
        <v>613</v>
      </c>
      <c r="B607" s="282">
        <v>84045</v>
      </c>
      <c r="C607" s="282" t="s">
        <v>93</v>
      </c>
      <c r="D607" s="462" t="s">
        <v>522</v>
      </c>
      <c r="E607" s="462"/>
      <c r="F607" s="462"/>
      <c r="G607" s="462"/>
      <c r="H607" s="462"/>
      <c r="I607" s="282" t="s">
        <v>197</v>
      </c>
      <c r="J607" s="204">
        <f>SUM(J610:J610)</f>
        <v>6.7</v>
      </c>
    </row>
    <row r="608" spans="1:12" s="27" customFormat="1">
      <c r="A608" s="279"/>
      <c r="B608" s="280"/>
      <c r="C608" s="280"/>
      <c r="D608" s="463" t="s">
        <v>255</v>
      </c>
      <c r="E608" s="463"/>
      <c r="F608" s="463"/>
      <c r="G608" s="463"/>
      <c r="H608" s="463"/>
      <c r="I608" s="280"/>
      <c r="J608" s="281"/>
    </row>
    <row r="609" spans="1:12" s="27" customFormat="1">
      <c r="A609" s="279"/>
      <c r="B609" s="275"/>
      <c r="C609" s="275"/>
      <c r="D609" s="469" t="s">
        <v>265</v>
      </c>
      <c r="E609" s="471"/>
      <c r="F609" s="276" t="s">
        <v>468</v>
      </c>
      <c r="G609" s="276"/>
      <c r="H609" s="282"/>
      <c r="I609" s="282"/>
      <c r="J609" s="207" t="s">
        <v>257</v>
      </c>
    </row>
    <row r="610" spans="1:12" s="27" customFormat="1">
      <c r="A610" s="279"/>
      <c r="B610" s="275"/>
      <c r="C610" s="275"/>
      <c r="D610" s="490" t="s">
        <v>464</v>
      </c>
      <c r="E610" s="491"/>
      <c r="F610" s="278">
        <v>6.7</v>
      </c>
      <c r="G610" s="286"/>
      <c r="H610" s="277"/>
      <c r="I610" s="277"/>
      <c r="J610" s="278">
        <f>F610</f>
        <v>6.7</v>
      </c>
      <c r="K610" s="291"/>
      <c r="L610" s="291"/>
    </row>
    <row r="611" spans="1:12" s="27" customFormat="1">
      <c r="A611" s="457"/>
      <c r="B611" s="458"/>
      <c r="C611" s="458"/>
      <c r="D611" s="458"/>
      <c r="E611" s="458"/>
      <c r="F611" s="458"/>
      <c r="G611" s="458"/>
      <c r="H611" s="458"/>
      <c r="I611" s="458"/>
      <c r="J611" s="459"/>
      <c r="K611" s="291"/>
      <c r="L611" s="291"/>
    </row>
    <row r="612" spans="1:12" s="27" customFormat="1" ht="27" customHeight="1">
      <c r="A612" s="203" t="s">
        <v>614</v>
      </c>
      <c r="B612" s="282">
        <v>72107</v>
      </c>
      <c r="C612" s="282" t="s">
        <v>93</v>
      </c>
      <c r="D612" s="462" t="s">
        <v>526</v>
      </c>
      <c r="E612" s="462"/>
      <c r="F612" s="462"/>
      <c r="G612" s="462"/>
      <c r="H612" s="462"/>
      <c r="I612" s="282" t="s">
        <v>197</v>
      </c>
      <c r="J612" s="204">
        <f>SUM(J615:J616)</f>
        <v>29.33</v>
      </c>
    </row>
    <row r="613" spans="1:12" s="27" customFormat="1">
      <c r="A613" s="279"/>
      <c r="B613" s="280"/>
      <c r="C613" s="280"/>
      <c r="D613" s="463" t="s">
        <v>255</v>
      </c>
      <c r="E613" s="463"/>
      <c r="F613" s="463"/>
      <c r="G613" s="463"/>
      <c r="H613" s="463"/>
      <c r="I613" s="280"/>
      <c r="J613" s="281"/>
    </row>
    <row r="614" spans="1:12" s="27" customFormat="1">
      <c r="A614" s="279"/>
      <c r="B614" s="275"/>
      <c r="C614" s="275"/>
      <c r="D614" s="469" t="s">
        <v>265</v>
      </c>
      <c r="E614" s="471"/>
      <c r="F614" s="276" t="s">
        <v>468</v>
      </c>
      <c r="G614" s="276"/>
      <c r="H614" s="282"/>
      <c r="I614" s="282"/>
      <c r="J614" s="207" t="s">
        <v>257</v>
      </c>
    </row>
    <row r="615" spans="1:12" s="27" customFormat="1">
      <c r="A615" s="279"/>
      <c r="B615" s="275"/>
      <c r="C615" s="275"/>
      <c r="D615" s="490" t="s">
        <v>464</v>
      </c>
      <c r="E615" s="491"/>
      <c r="F615" s="278">
        <f>6.7*2</f>
        <v>13.4</v>
      </c>
      <c r="G615" s="286"/>
      <c r="H615" s="277"/>
      <c r="I615" s="277"/>
      <c r="J615" s="278">
        <f>F615</f>
        <v>13.4</v>
      </c>
      <c r="K615" s="291"/>
      <c r="L615" s="291"/>
    </row>
    <row r="616" spans="1:12" s="27" customFormat="1">
      <c r="A616" s="279"/>
      <c r="B616" s="275"/>
      <c r="C616" s="275"/>
      <c r="D616" s="490" t="s">
        <v>527</v>
      </c>
      <c r="E616" s="491"/>
      <c r="F616" s="278">
        <v>15.93</v>
      </c>
      <c r="G616" s="286"/>
      <c r="H616" s="277"/>
      <c r="I616" s="277"/>
      <c r="J616" s="278">
        <f>F616</f>
        <v>15.93</v>
      </c>
      <c r="K616" s="291"/>
      <c r="L616" s="291"/>
    </row>
    <row r="617" spans="1:12" s="27" customFormat="1">
      <c r="A617" s="457"/>
      <c r="B617" s="458"/>
      <c r="C617" s="458"/>
      <c r="D617" s="458"/>
      <c r="E617" s="458"/>
      <c r="F617" s="458"/>
      <c r="G617" s="458"/>
      <c r="H617" s="458"/>
      <c r="I617" s="458"/>
      <c r="J617" s="459"/>
      <c r="K617" s="291"/>
      <c r="L617" s="291"/>
    </row>
    <row r="618" spans="1:12">
      <c r="A618" s="202" t="s">
        <v>242</v>
      </c>
      <c r="B618" s="460" t="s">
        <v>243</v>
      </c>
      <c r="C618" s="460"/>
      <c r="D618" s="460"/>
      <c r="E618" s="460"/>
      <c r="F618" s="460"/>
      <c r="G618" s="460"/>
      <c r="H618" s="460"/>
      <c r="I618" s="460"/>
      <c r="J618" s="461"/>
    </row>
    <row r="619" spans="1:12">
      <c r="A619" s="457"/>
      <c r="B619" s="458"/>
      <c r="C619" s="458"/>
      <c r="D619" s="458"/>
      <c r="E619" s="458"/>
      <c r="F619" s="458"/>
      <c r="G619" s="458"/>
      <c r="H619" s="458"/>
      <c r="I619" s="458"/>
      <c r="J619" s="459"/>
    </row>
    <row r="620" spans="1:12" s="27" customFormat="1" ht="27" customHeight="1">
      <c r="A620" s="203" t="s">
        <v>244</v>
      </c>
      <c r="B620" s="220">
        <v>6082</v>
      </c>
      <c r="C620" s="220" t="s">
        <v>93</v>
      </c>
      <c r="D620" s="462" t="s">
        <v>429</v>
      </c>
      <c r="E620" s="462"/>
      <c r="F620" s="462"/>
      <c r="G620" s="462"/>
      <c r="H620" s="462"/>
      <c r="I620" s="220" t="s">
        <v>237</v>
      </c>
      <c r="J620" s="204">
        <f>SUM(J623:J626)</f>
        <v>35.174999999999997</v>
      </c>
    </row>
    <row r="621" spans="1:12" s="27" customFormat="1">
      <c r="A621" s="222"/>
      <c r="B621" s="221"/>
      <c r="C621" s="221"/>
      <c r="D621" s="463" t="s">
        <v>426</v>
      </c>
      <c r="E621" s="463"/>
      <c r="F621" s="463"/>
      <c r="G621" s="463"/>
      <c r="H621" s="463"/>
      <c r="I621" s="221"/>
      <c r="J621" s="223"/>
    </row>
    <row r="622" spans="1:12" s="27" customFormat="1">
      <c r="A622" s="222"/>
      <c r="B622" s="275"/>
      <c r="C622" s="275"/>
      <c r="D622" s="276" t="s">
        <v>265</v>
      </c>
      <c r="E622" s="276" t="s">
        <v>425</v>
      </c>
      <c r="F622" s="276" t="s">
        <v>262</v>
      </c>
      <c r="G622" s="276" t="s">
        <v>456</v>
      </c>
      <c r="H622" s="220" t="s">
        <v>427</v>
      </c>
      <c r="I622" s="220" t="s">
        <v>428</v>
      </c>
      <c r="J622" s="207" t="s">
        <v>257</v>
      </c>
    </row>
    <row r="623" spans="1:12" s="27" customFormat="1">
      <c r="A623" s="222"/>
      <c r="B623" s="275"/>
      <c r="C623" s="275"/>
      <c r="D623" s="275" t="s">
        <v>491</v>
      </c>
      <c r="E623" s="286">
        <f>0.6</f>
        <v>0.6</v>
      </c>
      <c r="F623" s="278">
        <v>2.1</v>
      </c>
      <c r="G623" s="286">
        <v>3</v>
      </c>
      <c r="H623" s="219">
        <v>1.25</v>
      </c>
      <c r="I623" s="219">
        <v>2</v>
      </c>
      <c r="J623" s="278">
        <f>(E623*F623*G623*I623)*H623</f>
        <v>9.4500000000000011</v>
      </c>
      <c r="K623" s="291"/>
      <c r="L623" s="291"/>
    </row>
    <row r="624" spans="1:12" s="27" customFormat="1">
      <c r="A624" s="222"/>
      <c r="B624" s="275"/>
      <c r="C624" s="275"/>
      <c r="D624" s="275" t="s">
        <v>492</v>
      </c>
      <c r="E624" s="286">
        <f>0.8</f>
        <v>0.8</v>
      </c>
      <c r="F624" s="278">
        <v>2.1</v>
      </c>
      <c r="G624" s="286">
        <v>4</v>
      </c>
      <c r="H624" s="219">
        <v>1.25</v>
      </c>
      <c r="I624" s="219">
        <v>2</v>
      </c>
      <c r="J624" s="278">
        <f t="shared" ref="J624:J626" si="33">(E624*F624*G624*I624)*H624</f>
        <v>16.8</v>
      </c>
      <c r="K624" s="291"/>
      <c r="L624" s="291"/>
    </row>
    <row r="625" spans="1:12" s="27" customFormat="1">
      <c r="A625" s="222"/>
      <c r="B625" s="275"/>
      <c r="C625" s="275"/>
      <c r="D625" s="275" t="s">
        <v>493</v>
      </c>
      <c r="E625" s="286">
        <f>0.8</f>
        <v>0.8</v>
      </c>
      <c r="F625" s="278">
        <v>2.1</v>
      </c>
      <c r="G625" s="286">
        <v>1</v>
      </c>
      <c r="H625" s="219">
        <v>1.25</v>
      </c>
      <c r="I625" s="219">
        <v>2</v>
      </c>
      <c r="J625" s="278">
        <f t="shared" si="33"/>
        <v>4.2</v>
      </c>
      <c r="K625" s="291"/>
      <c r="L625" s="291"/>
    </row>
    <row r="626" spans="1:12" s="27" customFormat="1">
      <c r="A626" s="222"/>
      <c r="B626" s="275"/>
      <c r="C626" s="275"/>
      <c r="D626" s="275" t="s">
        <v>494</v>
      </c>
      <c r="E626" s="286">
        <f>0.9</f>
        <v>0.9</v>
      </c>
      <c r="F626" s="278">
        <v>2.1</v>
      </c>
      <c r="G626" s="286">
        <v>1</v>
      </c>
      <c r="H626" s="219">
        <v>1.25</v>
      </c>
      <c r="I626" s="219">
        <v>2</v>
      </c>
      <c r="J626" s="278">
        <f t="shared" si="33"/>
        <v>4.7250000000000005</v>
      </c>
      <c r="K626" s="291"/>
      <c r="L626" s="291"/>
    </row>
    <row r="627" spans="1:12">
      <c r="A627" s="457"/>
      <c r="B627" s="458"/>
      <c r="C627" s="458"/>
      <c r="D627" s="458"/>
      <c r="E627" s="458"/>
      <c r="F627" s="458"/>
      <c r="G627" s="458"/>
      <c r="H627" s="458"/>
      <c r="I627" s="458"/>
      <c r="J627" s="459"/>
    </row>
    <row r="628" spans="1:12" s="27" customFormat="1">
      <c r="A628" s="202">
        <v>15</v>
      </c>
      <c r="B628" s="460" t="s">
        <v>376</v>
      </c>
      <c r="C628" s="460"/>
      <c r="D628" s="460"/>
      <c r="E628" s="460"/>
      <c r="F628" s="460"/>
      <c r="G628" s="460"/>
      <c r="H628" s="460"/>
      <c r="I628" s="460"/>
      <c r="J628" s="461"/>
    </row>
    <row r="629" spans="1:12" s="27" customFormat="1">
      <c r="A629" s="457"/>
      <c r="B629" s="458"/>
      <c r="C629" s="458"/>
      <c r="D629" s="458"/>
      <c r="E629" s="458"/>
      <c r="F629" s="458"/>
      <c r="G629" s="458"/>
      <c r="H629" s="458"/>
      <c r="I629" s="458"/>
      <c r="J629" s="459"/>
    </row>
    <row r="630" spans="1:12" s="27" customFormat="1" ht="27" customHeight="1">
      <c r="A630" s="203" t="s">
        <v>528</v>
      </c>
      <c r="B630" s="282">
        <v>110210</v>
      </c>
      <c r="C630" s="376" t="s">
        <v>336</v>
      </c>
      <c r="D630" s="466" t="s">
        <v>460</v>
      </c>
      <c r="E630" s="466"/>
      <c r="F630" s="466"/>
      <c r="G630" s="466"/>
      <c r="H630" s="466"/>
      <c r="I630" s="282" t="s">
        <v>237</v>
      </c>
      <c r="J630" s="204">
        <f>SUM(J632:J639)</f>
        <v>126.86</v>
      </c>
    </row>
    <row r="631" spans="1:12" s="27" customFormat="1">
      <c r="A631" s="279"/>
      <c r="B631" s="247"/>
      <c r="C631" s="247"/>
      <c r="D631" s="492" t="s">
        <v>461</v>
      </c>
      <c r="E631" s="492"/>
      <c r="F631" s="492"/>
      <c r="G631" s="492"/>
      <c r="H631" s="492"/>
      <c r="I631" s="247"/>
      <c r="J631" s="248"/>
    </row>
    <row r="632" spans="1:12" s="27" customFormat="1">
      <c r="A632" s="279"/>
      <c r="B632" s="280"/>
      <c r="C632" s="290"/>
      <c r="D632" s="463" t="s">
        <v>265</v>
      </c>
      <c r="E632" s="463"/>
      <c r="F632" s="276" t="s">
        <v>462</v>
      </c>
      <c r="G632" s="289"/>
      <c r="H632" s="282"/>
      <c r="I632" s="201"/>
      <c r="J632" s="278"/>
    </row>
    <row r="633" spans="1:12" s="27" customFormat="1">
      <c r="A633" s="279"/>
      <c r="B633" s="280"/>
      <c r="C633" s="292"/>
      <c r="D633" s="464" t="s">
        <v>464</v>
      </c>
      <c r="E633" s="464"/>
      <c r="F633" s="277">
        <v>76.239999999999995</v>
      </c>
      <c r="G633" s="289"/>
      <c r="H633" s="283"/>
      <c r="I633" s="251"/>
      <c r="J633" s="278">
        <f>F633</f>
        <v>76.239999999999995</v>
      </c>
      <c r="K633" s="291"/>
      <c r="L633" s="291"/>
    </row>
    <row r="634" spans="1:12" s="27" customFormat="1">
      <c r="A634" s="279"/>
      <c r="B634" s="280"/>
      <c r="C634" s="280"/>
      <c r="D634" s="464" t="s">
        <v>511</v>
      </c>
      <c r="E634" s="464"/>
      <c r="F634" s="277">
        <f>8.91*2</f>
        <v>17.82</v>
      </c>
      <c r="G634" s="283"/>
      <c r="H634" s="283"/>
      <c r="I634" s="251"/>
      <c r="J634" s="278">
        <f t="shared" ref="J634:J639" si="34">F634</f>
        <v>17.82</v>
      </c>
      <c r="K634" s="291"/>
      <c r="L634" s="291"/>
    </row>
    <row r="635" spans="1:12" s="27" customFormat="1">
      <c r="A635" s="279"/>
      <c r="B635" s="280"/>
      <c r="C635" s="280"/>
      <c r="D635" s="464" t="s">
        <v>465</v>
      </c>
      <c r="E635" s="464"/>
      <c r="F635" s="277">
        <v>11</v>
      </c>
      <c r="G635" s="283"/>
      <c r="H635" s="283"/>
      <c r="I635" s="251"/>
      <c r="J635" s="278">
        <f t="shared" si="34"/>
        <v>11</v>
      </c>
      <c r="K635" s="291"/>
      <c r="L635" s="291"/>
    </row>
    <row r="636" spans="1:12" s="27" customFormat="1">
      <c r="A636" s="279"/>
      <c r="B636" s="280"/>
      <c r="C636" s="280"/>
      <c r="D636" s="490" t="s">
        <v>512</v>
      </c>
      <c r="E636" s="491"/>
      <c r="F636" s="277">
        <v>4.9000000000000004</v>
      </c>
      <c r="G636" s="283"/>
      <c r="H636" s="283"/>
      <c r="I636" s="251"/>
      <c r="J636" s="278">
        <f t="shared" si="34"/>
        <v>4.9000000000000004</v>
      </c>
      <c r="K636" s="291"/>
      <c r="L636" s="291"/>
    </row>
    <row r="637" spans="1:12" s="27" customFormat="1">
      <c r="A637" s="279"/>
      <c r="B637" s="280"/>
      <c r="C637" s="280"/>
      <c r="D637" s="464" t="s">
        <v>513</v>
      </c>
      <c r="E637" s="491"/>
      <c r="F637" s="277">
        <v>6.55</v>
      </c>
      <c r="G637" s="283"/>
      <c r="H637" s="283"/>
      <c r="I637" s="251"/>
      <c r="J637" s="278">
        <f t="shared" si="34"/>
        <v>6.55</v>
      </c>
      <c r="K637" s="291"/>
      <c r="L637" s="291"/>
    </row>
    <row r="638" spans="1:12" s="27" customFormat="1">
      <c r="A638" s="279"/>
      <c r="B638" s="280"/>
      <c r="C638" s="280"/>
      <c r="D638" s="490" t="s">
        <v>466</v>
      </c>
      <c r="E638" s="491"/>
      <c r="F638" s="390">
        <f>(2.43*2)+3.6</f>
        <v>8.4600000000000009</v>
      </c>
      <c r="G638" s="283"/>
      <c r="H638" s="283"/>
      <c r="I638" s="251"/>
      <c r="J638" s="391">
        <f t="shared" si="34"/>
        <v>8.4600000000000009</v>
      </c>
      <c r="K638" s="291"/>
      <c r="L638" s="291"/>
    </row>
    <row r="639" spans="1:12" s="27" customFormat="1">
      <c r="A639" s="279"/>
      <c r="B639" s="280"/>
      <c r="C639" s="280"/>
      <c r="D639" s="464" t="s">
        <v>479</v>
      </c>
      <c r="E639" s="464"/>
      <c r="F639" s="278">
        <v>1.89</v>
      </c>
      <c r="G639" s="283"/>
      <c r="H639" s="283"/>
      <c r="I639" s="251"/>
      <c r="J639" s="278">
        <f t="shared" si="34"/>
        <v>1.89</v>
      </c>
      <c r="K639" s="291"/>
      <c r="L639" s="291"/>
    </row>
    <row r="640" spans="1:12" s="27" customFormat="1">
      <c r="A640" s="457"/>
      <c r="B640" s="458"/>
      <c r="C640" s="458"/>
      <c r="D640" s="458"/>
      <c r="E640" s="458"/>
      <c r="F640" s="458"/>
      <c r="G640" s="458"/>
      <c r="H640" s="458"/>
      <c r="I640" s="458"/>
      <c r="J640" s="459"/>
      <c r="K640" s="291"/>
      <c r="L640" s="291"/>
    </row>
    <row r="641" spans="1:10" ht="24.75" customHeight="1">
      <c r="A641" s="203" t="s">
        <v>615</v>
      </c>
      <c r="B641" s="194">
        <v>9537</v>
      </c>
      <c r="C641" s="194" t="s">
        <v>93</v>
      </c>
      <c r="D641" s="482" t="s">
        <v>379</v>
      </c>
      <c r="E641" s="483"/>
      <c r="F641" s="483"/>
      <c r="G641" s="483"/>
      <c r="H641" s="484"/>
      <c r="I641" s="194" t="s">
        <v>237</v>
      </c>
      <c r="J641" s="204">
        <f>SUM(J644:J644)</f>
        <v>225</v>
      </c>
    </row>
    <row r="642" spans="1:10">
      <c r="A642" s="280"/>
      <c r="B642" s="280"/>
      <c r="C642" s="280"/>
      <c r="D642" s="463" t="s">
        <v>438</v>
      </c>
      <c r="E642" s="463"/>
      <c r="F642" s="463"/>
      <c r="G642" s="463"/>
      <c r="H642" s="463"/>
      <c r="I642" s="280"/>
      <c r="J642" s="281"/>
    </row>
    <row r="643" spans="1:10">
      <c r="A643" s="280"/>
      <c r="B643" s="280"/>
      <c r="C643" s="280"/>
      <c r="D643" s="463" t="s">
        <v>265</v>
      </c>
      <c r="E643" s="463"/>
      <c r="F643" s="276" t="s">
        <v>255</v>
      </c>
      <c r="G643" s="276" t="s">
        <v>256</v>
      </c>
      <c r="H643" s="278"/>
      <c r="I643" s="280"/>
      <c r="J643" s="282" t="s">
        <v>257</v>
      </c>
    </row>
    <row r="644" spans="1:10">
      <c r="A644" s="280"/>
      <c r="B644" s="374"/>
      <c r="C644" s="280"/>
      <c r="D644" s="464" t="s">
        <v>643</v>
      </c>
      <c r="E644" s="464"/>
      <c r="F644" s="278">
        <v>25</v>
      </c>
      <c r="G644" s="278">
        <v>9</v>
      </c>
      <c r="H644" s="278"/>
      <c r="I644" s="280"/>
      <c r="J644" s="277">
        <f>F644*G644</f>
        <v>225</v>
      </c>
    </row>
  </sheetData>
  <mergeCells count="691">
    <mergeCell ref="D335:E335"/>
    <mergeCell ref="A340:J340"/>
    <mergeCell ref="D336:H336"/>
    <mergeCell ref="D337:H337"/>
    <mergeCell ref="D338:E338"/>
    <mergeCell ref="D339:E339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329:H329"/>
    <mergeCell ref="A328:J328"/>
    <mergeCell ref="D305:H305"/>
    <mergeCell ref="D306:H306"/>
    <mergeCell ref="D307:E307"/>
    <mergeCell ref="D317:E317"/>
    <mergeCell ref="D316:E316"/>
    <mergeCell ref="D308:E308"/>
    <mergeCell ref="D309:E309"/>
    <mergeCell ref="D310:E310"/>
    <mergeCell ref="D277:E277"/>
    <mergeCell ref="D278:E278"/>
    <mergeCell ref="D279:E279"/>
    <mergeCell ref="D280:E280"/>
    <mergeCell ref="D281:H281"/>
    <mergeCell ref="D282:H282"/>
    <mergeCell ref="D283:E283"/>
    <mergeCell ref="D284:E284"/>
    <mergeCell ref="D285:E285"/>
    <mergeCell ref="D311:E311"/>
    <mergeCell ref="D312:E312"/>
    <mergeCell ref="D313:E313"/>
    <mergeCell ref="D314:E314"/>
    <mergeCell ref="D315:E315"/>
    <mergeCell ref="D330:H330"/>
    <mergeCell ref="A331:J331"/>
    <mergeCell ref="D332:H332"/>
    <mergeCell ref="D333:H333"/>
    <mergeCell ref="D334:E334"/>
    <mergeCell ref="B484:C484"/>
    <mergeCell ref="B538:C538"/>
    <mergeCell ref="B541:C541"/>
    <mergeCell ref="B550:C550"/>
    <mergeCell ref="D464:H464"/>
    <mergeCell ref="D465:H465"/>
    <mergeCell ref="A466:J466"/>
    <mergeCell ref="D467:H467"/>
    <mergeCell ref="D468:H468"/>
    <mergeCell ref="A469:J469"/>
    <mergeCell ref="D470:H470"/>
    <mergeCell ref="D471:H471"/>
    <mergeCell ref="D524:H524"/>
    <mergeCell ref="A525:J525"/>
    <mergeCell ref="D455:H455"/>
    <mergeCell ref="D456:H456"/>
    <mergeCell ref="A457:J457"/>
    <mergeCell ref="D458:H458"/>
    <mergeCell ref="D459:H459"/>
    <mergeCell ref="A460:J460"/>
    <mergeCell ref="D461:H461"/>
    <mergeCell ref="D462:H462"/>
    <mergeCell ref="A463:J463"/>
    <mergeCell ref="D437:H437"/>
    <mergeCell ref="D447:H447"/>
    <mergeCell ref="A448:J448"/>
    <mergeCell ref="D449:H449"/>
    <mergeCell ref="D450:H450"/>
    <mergeCell ref="D452:H452"/>
    <mergeCell ref="D453:H453"/>
    <mergeCell ref="A454:J454"/>
    <mergeCell ref="A451:J451"/>
    <mergeCell ref="D438:H438"/>
    <mergeCell ref="A439:J439"/>
    <mergeCell ref="D440:H440"/>
    <mergeCell ref="D441:H441"/>
    <mergeCell ref="A442:J442"/>
    <mergeCell ref="D443:H443"/>
    <mergeCell ref="D444:H444"/>
    <mergeCell ref="A445:J445"/>
    <mergeCell ref="D446:H446"/>
    <mergeCell ref="D428:H428"/>
    <mergeCell ref="D429:H429"/>
    <mergeCell ref="A430:J430"/>
    <mergeCell ref="D431:H431"/>
    <mergeCell ref="D432:H432"/>
    <mergeCell ref="A433:J433"/>
    <mergeCell ref="D434:H434"/>
    <mergeCell ref="D435:H435"/>
    <mergeCell ref="A436:J436"/>
    <mergeCell ref="D419:H419"/>
    <mergeCell ref="D420:H420"/>
    <mergeCell ref="A421:J421"/>
    <mergeCell ref="D422:H422"/>
    <mergeCell ref="D423:H423"/>
    <mergeCell ref="A424:J424"/>
    <mergeCell ref="D425:H425"/>
    <mergeCell ref="D426:H426"/>
    <mergeCell ref="A427:J427"/>
    <mergeCell ref="A410:J410"/>
    <mergeCell ref="D411:H411"/>
    <mergeCell ref="D412:H412"/>
    <mergeCell ref="D413:H413"/>
    <mergeCell ref="D414:H414"/>
    <mergeCell ref="A415:J415"/>
    <mergeCell ref="D416:H416"/>
    <mergeCell ref="D417:H417"/>
    <mergeCell ref="A418:J418"/>
    <mergeCell ref="A401:J401"/>
    <mergeCell ref="D402:H402"/>
    <mergeCell ref="D403:H403"/>
    <mergeCell ref="A404:J404"/>
    <mergeCell ref="D405:H405"/>
    <mergeCell ref="D406:H406"/>
    <mergeCell ref="A407:J407"/>
    <mergeCell ref="D408:H408"/>
    <mergeCell ref="D409:H409"/>
    <mergeCell ref="A392:J392"/>
    <mergeCell ref="D393:H393"/>
    <mergeCell ref="D394:H394"/>
    <mergeCell ref="A395:J395"/>
    <mergeCell ref="D396:H396"/>
    <mergeCell ref="D397:H397"/>
    <mergeCell ref="A398:J398"/>
    <mergeCell ref="D399:H399"/>
    <mergeCell ref="D400:H400"/>
    <mergeCell ref="D143:H143"/>
    <mergeCell ref="D125:H125"/>
    <mergeCell ref="D126:E126"/>
    <mergeCell ref="A360:J360"/>
    <mergeCell ref="D355:H355"/>
    <mergeCell ref="D356:H356"/>
    <mergeCell ref="A357:J357"/>
    <mergeCell ref="D359:H359"/>
    <mergeCell ref="D302:E302"/>
    <mergeCell ref="D185:G185"/>
    <mergeCell ref="A202:J202"/>
    <mergeCell ref="D183:E183"/>
    <mergeCell ref="A153:J153"/>
    <mergeCell ref="D142:H142"/>
    <mergeCell ref="D181:E181"/>
    <mergeCell ref="D182:E182"/>
    <mergeCell ref="D184:E184"/>
    <mergeCell ref="D261:H261"/>
    <mergeCell ref="D262:E262"/>
    <mergeCell ref="D303:E303"/>
    <mergeCell ref="D201:F201"/>
    <mergeCell ref="D247:E247"/>
    <mergeCell ref="F247:G247"/>
    <mergeCell ref="B349:C349"/>
    <mergeCell ref="A575:J575"/>
    <mergeCell ref="D576:H576"/>
    <mergeCell ref="D568:H568"/>
    <mergeCell ref="A587:J587"/>
    <mergeCell ref="A569:J569"/>
    <mergeCell ref="D583:H583"/>
    <mergeCell ref="D586:H586"/>
    <mergeCell ref="D574:H574"/>
    <mergeCell ref="D577:H577"/>
    <mergeCell ref="D580:H580"/>
    <mergeCell ref="A578:J578"/>
    <mergeCell ref="D570:H570"/>
    <mergeCell ref="D571:H571"/>
    <mergeCell ref="D579:H579"/>
    <mergeCell ref="A581:J581"/>
    <mergeCell ref="D582:H582"/>
    <mergeCell ref="A584:J584"/>
    <mergeCell ref="D585:H585"/>
    <mergeCell ref="A572:J572"/>
    <mergeCell ref="D573:H573"/>
    <mergeCell ref="D544:H544"/>
    <mergeCell ref="D545:H545"/>
    <mergeCell ref="A546:J546"/>
    <mergeCell ref="D547:H547"/>
    <mergeCell ref="D548:H548"/>
    <mergeCell ref="A549:J549"/>
    <mergeCell ref="D550:H550"/>
    <mergeCell ref="D551:H551"/>
    <mergeCell ref="A552:J552"/>
    <mergeCell ref="B553:J553"/>
    <mergeCell ref="A554:J554"/>
    <mergeCell ref="D555:H555"/>
    <mergeCell ref="A557:J557"/>
    <mergeCell ref="D558:H558"/>
    <mergeCell ref="A560:J560"/>
    <mergeCell ref="D561:H561"/>
    <mergeCell ref="A566:J566"/>
    <mergeCell ref="D567:H567"/>
    <mergeCell ref="D565:H565"/>
    <mergeCell ref="D556:H556"/>
    <mergeCell ref="D559:H559"/>
    <mergeCell ref="D562:H562"/>
    <mergeCell ref="A563:J563"/>
    <mergeCell ref="D564:H564"/>
    <mergeCell ref="A522:J522"/>
    <mergeCell ref="D523:H523"/>
    <mergeCell ref="D526:H526"/>
    <mergeCell ref="D542:H542"/>
    <mergeCell ref="A543:J543"/>
    <mergeCell ref="D527:H527"/>
    <mergeCell ref="A528:J528"/>
    <mergeCell ref="D529:H529"/>
    <mergeCell ref="D530:H530"/>
    <mergeCell ref="A531:J531"/>
    <mergeCell ref="D532:H532"/>
    <mergeCell ref="D533:H533"/>
    <mergeCell ref="A534:J534"/>
    <mergeCell ref="D535:H535"/>
    <mergeCell ref="D536:H536"/>
    <mergeCell ref="A537:J537"/>
    <mergeCell ref="D538:H538"/>
    <mergeCell ref="D539:H539"/>
    <mergeCell ref="A540:J540"/>
    <mergeCell ref="D541:H541"/>
    <mergeCell ref="A513:J513"/>
    <mergeCell ref="D514:H514"/>
    <mergeCell ref="D515:H515"/>
    <mergeCell ref="A516:J516"/>
    <mergeCell ref="D517:H517"/>
    <mergeCell ref="D518:H518"/>
    <mergeCell ref="A519:J519"/>
    <mergeCell ref="D520:H520"/>
    <mergeCell ref="D521:H521"/>
    <mergeCell ref="D508:H508"/>
    <mergeCell ref="D509:H509"/>
    <mergeCell ref="A510:J510"/>
    <mergeCell ref="D511:H511"/>
    <mergeCell ref="D479:H479"/>
    <mergeCell ref="A480:J480"/>
    <mergeCell ref="D481:H481"/>
    <mergeCell ref="D482:H482"/>
    <mergeCell ref="A483:J483"/>
    <mergeCell ref="D484:H484"/>
    <mergeCell ref="D485:H485"/>
    <mergeCell ref="A486:J486"/>
    <mergeCell ref="D487:H487"/>
    <mergeCell ref="D502:H502"/>
    <mergeCell ref="D503:H503"/>
    <mergeCell ref="A504:J504"/>
    <mergeCell ref="D491:H491"/>
    <mergeCell ref="A492:J492"/>
    <mergeCell ref="D512:H512"/>
    <mergeCell ref="D505:H505"/>
    <mergeCell ref="D506:H506"/>
    <mergeCell ref="A507:J507"/>
    <mergeCell ref="A351:J351"/>
    <mergeCell ref="D352:H352"/>
    <mergeCell ref="D353:H353"/>
    <mergeCell ref="A354:J354"/>
    <mergeCell ref="D493:H493"/>
    <mergeCell ref="D494:H494"/>
    <mergeCell ref="A495:J495"/>
    <mergeCell ref="D496:H496"/>
    <mergeCell ref="D497:H497"/>
    <mergeCell ref="A498:J498"/>
    <mergeCell ref="D499:H499"/>
    <mergeCell ref="D500:H500"/>
    <mergeCell ref="A501:J501"/>
    <mergeCell ref="A472:J472"/>
    <mergeCell ref="B473:J473"/>
    <mergeCell ref="A474:J474"/>
    <mergeCell ref="D475:H475"/>
    <mergeCell ref="D476:H476"/>
    <mergeCell ref="A477:J477"/>
    <mergeCell ref="D478:H478"/>
    <mergeCell ref="D362:H362"/>
    <mergeCell ref="A363:J363"/>
    <mergeCell ref="D364:H364"/>
    <mergeCell ref="D365:H365"/>
    <mergeCell ref="D366:H366"/>
    <mergeCell ref="D367:H367"/>
    <mergeCell ref="A368:J368"/>
    <mergeCell ref="D369:H369"/>
    <mergeCell ref="D370:H370"/>
    <mergeCell ref="A371:J371"/>
    <mergeCell ref="D372:H372"/>
    <mergeCell ref="D373:H373"/>
    <mergeCell ref="A374:J374"/>
    <mergeCell ref="D375:H375"/>
    <mergeCell ref="D376:H376"/>
    <mergeCell ref="D488:H488"/>
    <mergeCell ref="A489:J489"/>
    <mergeCell ref="D490:H490"/>
    <mergeCell ref="A377:J377"/>
    <mergeCell ref="D378:H378"/>
    <mergeCell ref="D379:H379"/>
    <mergeCell ref="A380:J380"/>
    <mergeCell ref="D381:H381"/>
    <mergeCell ref="D382:H382"/>
    <mergeCell ref="A383:J383"/>
    <mergeCell ref="D384:H384"/>
    <mergeCell ref="D385:H385"/>
    <mergeCell ref="A386:J386"/>
    <mergeCell ref="D387:H387"/>
    <mergeCell ref="D388:H388"/>
    <mergeCell ref="A389:J389"/>
    <mergeCell ref="D390:H390"/>
    <mergeCell ref="D391:H391"/>
    <mergeCell ref="D347:H347"/>
    <mergeCell ref="A345:J345"/>
    <mergeCell ref="A348:J348"/>
    <mergeCell ref="D349:H349"/>
    <mergeCell ref="D350:H350"/>
    <mergeCell ref="F214:G214"/>
    <mergeCell ref="D215:E215"/>
    <mergeCell ref="A218:J218"/>
    <mergeCell ref="A243:J243"/>
    <mergeCell ref="D257:E258"/>
    <mergeCell ref="F258:G258"/>
    <mergeCell ref="F264:G264"/>
    <mergeCell ref="B269:J269"/>
    <mergeCell ref="F254:G254"/>
    <mergeCell ref="D254:E255"/>
    <mergeCell ref="F255:G255"/>
    <mergeCell ref="F256:G256"/>
    <mergeCell ref="D267:E267"/>
    <mergeCell ref="F220:G220"/>
    <mergeCell ref="D323:E323"/>
    <mergeCell ref="D325:E325"/>
    <mergeCell ref="D224:H224"/>
    <mergeCell ref="D346:H346"/>
    <mergeCell ref="A342:J342"/>
    <mergeCell ref="D34:H34"/>
    <mergeCell ref="D35:H35"/>
    <mergeCell ref="D36:E36"/>
    <mergeCell ref="D37:E37"/>
    <mergeCell ref="D42:E42"/>
    <mergeCell ref="D40:E40"/>
    <mergeCell ref="D41:E41"/>
    <mergeCell ref="D24:E24"/>
    <mergeCell ref="A27:J27"/>
    <mergeCell ref="D28:H28"/>
    <mergeCell ref="D29:H29"/>
    <mergeCell ref="D30:E30"/>
    <mergeCell ref="F30:G30"/>
    <mergeCell ref="D25:E25"/>
    <mergeCell ref="D15:H15"/>
    <mergeCell ref="D264:E264"/>
    <mergeCell ref="D265:E265"/>
    <mergeCell ref="D266:E266"/>
    <mergeCell ref="D26:E26"/>
    <mergeCell ref="D16:H16"/>
    <mergeCell ref="D17:E17"/>
    <mergeCell ref="F17:G17"/>
    <mergeCell ref="D18:E18"/>
    <mergeCell ref="F18:G18"/>
    <mergeCell ref="A19:J19"/>
    <mergeCell ref="D20:H20"/>
    <mergeCell ref="D21:H21"/>
    <mergeCell ref="D22:E22"/>
    <mergeCell ref="D23:E23"/>
    <mergeCell ref="D31:E31"/>
    <mergeCell ref="F31:G31"/>
    <mergeCell ref="A32:J32"/>
    <mergeCell ref="D38:E38"/>
    <mergeCell ref="D43:E43"/>
    <mergeCell ref="D39:E39"/>
    <mergeCell ref="D44:E44"/>
    <mergeCell ref="A45:J45"/>
    <mergeCell ref="B33:J33"/>
    <mergeCell ref="D8:H8"/>
    <mergeCell ref="B9:J9"/>
    <mergeCell ref="D10:H10"/>
    <mergeCell ref="D11:H11"/>
    <mergeCell ref="D12:E12"/>
    <mergeCell ref="F12:G12"/>
    <mergeCell ref="D13:E13"/>
    <mergeCell ref="F13:G13"/>
    <mergeCell ref="A14:J14"/>
    <mergeCell ref="A5:J5"/>
    <mergeCell ref="A6:J6"/>
    <mergeCell ref="A1:J1"/>
    <mergeCell ref="A2:G3"/>
    <mergeCell ref="H2:H3"/>
    <mergeCell ref="I2:J2"/>
    <mergeCell ref="I3:J3"/>
    <mergeCell ref="A4:J4"/>
    <mergeCell ref="A7:J7"/>
    <mergeCell ref="A595:J595"/>
    <mergeCell ref="D596:H596"/>
    <mergeCell ref="D591:H591"/>
    <mergeCell ref="A294:J294"/>
    <mergeCell ref="D225:E225"/>
    <mergeCell ref="F225:G225"/>
    <mergeCell ref="A259:J259"/>
    <mergeCell ref="D260:H260"/>
    <mergeCell ref="F248:G248"/>
    <mergeCell ref="D246:E246"/>
    <mergeCell ref="F246:G246"/>
    <mergeCell ref="D256:E256"/>
    <mergeCell ref="D271:H271"/>
    <mergeCell ref="D263:E263"/>
    <mergeCell ref="F263:G263"/>
    <mergeCell ref="A268:J268"/>
    <mergeCell ref="A270:J270"/>
    <mergeCell ref="F265:G265"/>
    <mergeCell ref="F266:G266"/>
    <mergeCell ref="F253:G253"/>
    <mergeCell ref="F267:G267"/>
    <mergeCell ref="F257:G257"/>
    <mergeCell ref="D248:E248"/>
    <mergeCell ref="D361:H361"/>
    <mergeCell ref="D600:E600"/>
    <mergeCell ref="F600:G600"/>
    <mergeCell ref="D597:H597"/>
    <mergeCell ref="D598:E598"/>
    <mergeCell ref="D612:H612"/>
    <mergeCell ref="D613:H613"/>
    <mergeCell ref="D614:E614"/>
    <mergeCell ref="D605:E605"/>
    <mergeCell ref="D599:E599"/>
    <mergeCell ref="A611:J611"/>
    <mergeCell ref="D213:H213"/>
    <mergeCell ref="D214:E214"/>
    <mergeCell ref="D226:E226"/>
    <mergeCell ref="F226:G226"/>
    <mergeCell ref="D228:E228"/>
    <mergeCell ref="F228:G228"/>
    <mergeCell ref="A229:J229"/>
    <mergeCell ref="B241:J241"/>
    <mergeCell ref="A242:J242"/>
    <mergeCell ref="D233:E233"/>
    <mergeCell ref="F233:G233"/>
    <mergeCell ref="A234:J234"/>
    <mergeCell ref="D252:H252"/>
    <mergeCell ref="D220:E220"/>
    <mergeCell ref="F215:G215"/>
    <mergeCell ref="D221:E221"/>
    <mergeCell ref="F221:G221"/>
    <mergeCell ref="A223:J223"/>
    <mergeCell ref="D251:H251"/>
    <mergeCell ref="A250:J250"/>
    <mergeCell ref="D244:H244"/>
    <mergeCell ref="D245:H245"/>
    <mergeCell ref="D222:E222"/>
    <mergeCell ref="F222:G222"/>
    <mergeCell ref="A216:J216"/>
    <mergeCell ref="D219:H219"/>
    <mergeCell ref="D50:E50"/>
    <mergeCell ref="D147:E147"/>
    <mergeCell ref="A80:J80"/>
    <mergeCell ref="D81:H81"/>
    <mergeCell ref="D82:H82"/>
    <mergeCell ref="D83:E83"/>
    <mergeCell ref="D84:E84"/>
    <mergeCell ref="A154:J154"/>
    <mergeCell ref="A155:J155"/>
    <mergeCell ref="I63:J63"/>
    <mergeCell ref="A54:J54"/>
    <mergeCell ref="D55:H55"/>
    <mergeCell ref="D56:H56"/>
    <mergeCell ref="D57:E57"/>
    <mergeCell ref="D59:E59"/>
    <mergeCell ref="D61:E61"/>
    <mergeCell ref="D78:E78"/>
    <mergeCell ref="D85:E85"/>
    <mergeCell ref="D86:E86"/>
    <mergeCell ref="D87:E87"/>
    <mergeCell ref="D72:E72"/>
    <mergeCell ref="D73:E73"/>
    <mergeCell ref="D74:E74"/>
    <mergeCell ref="D75:E75"/>
    <mergeCell ref="D52:E52"/>
    <mergeCell ref="F52:G52"/>
    <mergeCell ref="D53:E53"/>
    <mergeCell ref="F53:G53"/>
    <mergeCell ref="F97:H97"/>
    <mergeCell ref="D107:H107"/>
    <mergeCell ref="D58:E58"/>
    <mergeCell ref="D76:E76"/>
    <mergeCell ref="D79:E79"/>
    <mergeCell ref="A66:J66"/>
    <mergeCell ref="B67:J67"/>
    <mergeCell ref="D68:H68"/>
    <mergeCell ref="D69:H69"/>
    <mergeCell ref="D70:E70"/>
    <mergeCell ref="D71:E71"/>
    <mergeCell ref="F65:H65"/>
    <mergeCell ref="D77:E77"/>
    <mergeCell ref="D65:E65"/>
    <mergeCell ref="D92:E92"/>
    <mergeCell ref="D105:E105"/>
    <mergeCell ref="D94:H94"/>
    <mergeCell ref="D95:H95"/>
    <mergeCell ref="D96:E96"/>
    <mergeCell ref="D97:E97"/>
    <mergeCell ref="A132:J132"/>
    <mergeCell ref="D137:H137"/>
    <mergeCell ref="A139:J139"/>
    <mergeCell ref="A141:J141"/>
    <mergeCell ref="D134:H134"/>
    <mergeCell ref="I65:J65"/>
    <mergeCell ref="D88:E88"/>
    <mergeCell ref="D89:E89"/>
    <mergeCell ref="D90:E90"/>
    <mergeCell ref="D91:E91"/>
    <mergeCell ref="D127:E127"/>
    <mergeCell ref="D98:E98"/>
    <mergeCell ref="D99:E99"/>
    <mergeCell ref="D100:E100"/>
    <mergeCell ref="D101:E101"/>
    <mergeCell ref="D102:E102"/>
    <mergeCell ref="D128:E128"/>
    <mergeCell ref="D124:H124"/>
    <mergeCell ref="A131:J131"/>
    <mergeCell ref="A106:J106"/>
    <mergeCell ref="D110:E110"/>
    <mergeCell ref="D111:E111"/>
    <mergeCell ref="D112:E112"/>
    <mergeCell ref="D113:E113"/>
    <mergeCell ref="I62:J62"/>
    <mergeCell ref="D103:E103"/>
    <mergeCell ref="D104:E104"/>
    <mergeCell ref="D129:E129"/>
    <mergeCell ref="D130:E130"/>
    <mergeCell ref="F62:H62"/>
    <mergeCell ref="F63:H63"/>
    <mergeCell ref="D62:E62"/>
    <mergeCell ref="D63:E63"/>
    <mergeCell ref="D114:E114"/>
    <mergeCell ref="D115:E115"/>
    <mergeCell ref="D116:E116"/>
    <mergeCell ref="D117:E117"/>
    <mergeCell ref="D122:E122"/>
    <mergeCell ref="A123:J123"/>
    <mergeCell ref="D118:E118"/>
    <mergeCell ref="D119:E119"/>
    <mergeCell ref="D120:E120"/>
    <mergeCell ref="D121:E121"/>
    <mergeCell ref="F262:G262"/>
    <mergeCell ref="D592:E592"/>
    <mergeCell ref="F236:G236"/>
    <mergeCell ref="D237:E237"/>
    <mergeCell ref="F237:G237"/>
    <mergeCell ref="A240:J240"/>
    <mergeCell ref="D239:E239"/>
    <mergeCell ref="F239:G239"/>
    <mergeCell ref="D238:E238"/>
    <mergeCell ref="F238:G238"/>
    <mergeCell ref="D249:E249"/>
    <mergeCell ref="F249:G249"/>
    <mergeCell ref="D253:E253"/>
    <mergeCell ref="D272:H272"/>
    <mergeCell ref="D273:E273"/>
    <mergeCell ref="D274:E274"/>
    <mergeCell ref="D275:E275"/>
    <mergeCell ref="D276:E276"/>
    <mergeCell ref="D301:E301"/>
    <mergeCell ref="D324:E324"/>
    <mergeCell ref="B588:J588"/>
    <mergeCell ref="A589:J589"/>
    <mergeCell ref="D343:H343"/>
    <mergeCell ref="D344:H344"/>
    <mergeCell ref="D297:E297"/>
    <mergeCell ref="D295:H295"/>
    <mergeCell ref="D609:E609"/>
    <mergeCell ref="D610:E610"/>
    <mergeCell ref="D590:H590"/>
    <mergeCell ref="D296:H296"/>
    <mergeCell ref="D358:H358"/>
    <mergeCell ref="B341:J341"/>
    <mergeCell ref="D326:E326"/>
    <mergeCell ref="D327:E327"/>
    <mergeCell ref="D298:E298"/>
    <mergeCell ref="D299:E299"/>
    <mergeCell ref="D300:E300"/>
    <mergeCell ref="D304:E304"/>
    <mergeCell ref="D593:E593"/>
    <mergeCell ref="F594:G594"/>
    <mergeCell ref="D594:E594"/>
    <mergeCell ref="A601:J601"/>
    <mergeCell ref="D602:H602"/>
    <mergeCell ref="D603:H603"/>
    <mergeCell ref="D604:E604"/>
    <mergeCell ref="A606:J606"/>
    <mergeCell ref="D607:H607"/>
    <mergeCell ref="D608:H608"/>
    <mergeCell ref="D615:E615"/>
    <mergeCell ref="A617:J617"/>
    <mergeCell ref="D630:H630"/>
    <mergeCell ref="D631:H631"/>
    <mergeCell ref="D632:E632"/>
    <mergeCell ref="D633:E633"/>
    <mergeCell ref="A640:J640"/>
    <mergeCell ref="D634:E634"/>
    <mergeCell ref="D635:E635"/>
    <mergeCell ref="D636:E636"/>
    <mergeCell ref="D637:E637"/>
    <mergeCell ref="D638:E638"/>
    <mergeCell ref="D639:E639"/>
    <mergeCell ref="D621:H621"/>
    <mergeCell ref="D616:E616"/>
    <mergeCell ref="B618:J618"/>
    <mergeCell ref="B628:J628"/>
    <mergeCell ref="D644:E644"/>
    <mergeCell ref="D620:H620"/>
    <mergeCell ref="D643:E643"/>
    <mergeCell ref="A627:J627"/>
    <mergeCell ref="D642:H642"/>
    <mergeCell ref="D641:H641"/>
    <mergeCell ref="A619:J619"/>
    <mergeCell ref="A629:J629"/>
    <mergeCell ref="F64:H64"/>
    <mergeCell ref="D144:E144"/>
    <mergeCell ref="D227:E227"/>
    <mergeCell ref="F227:G227"/>
    <mergeCell ref="D230:H230"/>
    <mergeCell ref="D231:E231"/>
    <mergeCell ref="F231:G231"/>
    <mergeCell ref="D232:E232"/>
    <mergeCell ref="F232:G232"/>
    <mergeCell ref="D235:H235"/>
    <mergeCell ref="D236:E236"/>
    <mergeCell ref="D319:H319"/>
    <mergeCell ref="D320:H320"/>
    <mergeCell ref="D321:E321"/>
    <mergeCell ref="D322:E322"/>
    <mergeCell ref="A318:J318"/>
    <mergeCell ref="D46:H46"/>
    <mergeCell ref="D47:H47"/>
    <mergeCell ref="D48:E48"/>
    <mergeCell ref="D135:H135"/>
    <mergeCell ref="D138:H138"/>
    <mergeCell ref="D157:H157"/>
    <mergeCell ref="D162:E162"/>
    <mergeCell ref="F48:G48"/>
    <mergeCell ref="D60:E60"/>
    <mergeCell ref="D148:E148"/>
    <mergeCell ref="A93:J93"/>
    <mergeCell ref="I64:J64"/>
    <mergeCell ref="F98:H98"/>
    <mergeCell ref="F99:H99"/>
    <mergeCell ref="F100:H100"/>
    <mergeCell ref="D161:E161"/>
    <mergeCell ref="D156:H156"/>
    <mergeCell ref="D49:E49"/>
    <mergeCell ref="F49:G49"/>
    <mergeCell ref="F50:G50"/>
    <mergeCell ref="D51:E51"/>
    <mergeCell ref="F51:G51"/>
    <mergeCell ref="D108:H108"/>
    <mergeCell ref="D109:E109"/>
    <mergeCell ref="D211:E211"/>
    <mergeCell ref="D149:E149"/>
    <mergeCell ref="D150:E150"/>
    <mergeCell ref="D151:E151"/>
    <mergeCell ref="D152:E152"/>
    <mergeCell ref="D164:H164"/>
    <mergeCell ref="D165:H165"/>
    <mergeCell ref="D166:E166"/>
    <mergeCell ref="D167:E167"/>
    <mergeCell ref="D168:E168"/>
    <mergeCell ref="B176:J176"/>
    <mergeCell ref="A177:J177"/>
    <mergeCell ref="D178:H178"/>
    <mergeCell ref="D179:H179"/>
    <mergeCell ref="D180:E180"/>
    <mergeCell ref="F206:G206"/>
    <mergeCell ref="D207:E207"/>
    <mergeCell ref="F207:G207"/>
    <mergeCell ref="A208:J208"/>
    <mergeCell ref="D209:H209"/>
    <mergeCell ref="D210:E210"/>
    <mergeCell ref="F210:G210"/>
    <mergeCell ref="A212:J212"/>
    <mergeCell ref="B217:J217"/>
    <mergeCell ref="A133:J133"/>
    <mergeCell ref="A136:J136"/>
    <mergeCell ref="B140:J140"/>
    <mergeCell ref="B203:J203"/>
    <mergeCell ref="A204:J204"/>
    <mergeCell ref="D205:H205"/>
    <mergeCell ref="D206:E206"/>
    <mergeCell ref="B157:C157"/>
    <mergeCell ref="D145:E145"/>
    <mergeCell ref="D146:E146"/>
    <mergeCell ref="A175:J175"/>
    <mergeCell ref="A163:J163"/>
    <mergeCell ref="D169:E169"/>
    <mergeCell ref="D170:E170"/>
    <mergeCell ref="D171:E171"/>
    <mergeCell ref="D172:E172"/>
    <mergeCell ref="D173:E173"/>
    <mergeCell ref="D174:E174"/>
    <mergeCell ref="D160:H160"/>
    <mergeCell ref="F211:G211"/>
    <mergeCell ref="A158:J158"/>
    <mergeCell ref="D159:H159"/>
  </mergeCells>
  <printOptions horizontalCentered="1"/>
  <pageMargins left="0.51181102362204722" right="0.31496062992125984" top="0.39370078740157483" bottom="0.59055118110236227" header="0.51181102362204722" footer="0.31496062992125984"/>
  <pageSetup paperSize="9" firstPageNumber="0" orientation="portrait" r:id="rId1"/>
  <headerFooter>
    <oddFooter>&amp;CPágina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62"/>
  <sheetViews>
    <sheetView tabSelected="1" view="pageBreakPreview" zoomScaleNormal="85" zoomScaleSheetLayoutView="100" workbookViewId="0">
      <selection activeCell="A7" sqref="A7:I7"/>
    </sheetView>
  </sheetViews>
  <sheetFormatPr defaultRowHeight="15"/>
  <cols>
    <col min="1" max="1" width="6.140625" style="109" bestFit="1" customWidth="1"/>
    <col min="2" max="2" width="10.85546875" style="109" bestFit="1" customWidth="1"/>
    <col min="3" max="3" width="7.140625" style="109" customWidth="1"/>
    <col min="4" max="4" width="54.140625" style="358" customWidth="1"/>
    <col min="5" max="5" width="6.42578125" style="109" bestFit="1" customWidth="1"/>
    <col min="6" max="6" width="9" style="225" bestFit="1" customWidth="1"/>
    <col min="7" max="7" width="0" style="183" hidden="1" customWidth="1"/>
    <col min="8" max="8" width="11.5703125" style="109"/>
    <col min="9" max="9" width="13.85546875" style="109" bestFit="1" customWidth="1"/>
    <col min="10" max="10" width="9.42578125" customWidth="1"/>
    <col min="11" max="11" width="12.85546875" bestFit="1" customWidth="1"/>
    <col min="12" max="1023" width="8.7109375"/>
  </cols>
  <sheetData>
    <row r="1" spans="1:14" ht="117" customHeight="1">
      <c r="A1" s="570" t="s">
        <v>77</v>
      </c>
      <c r="B1" s="571"/>
      <c r="C1" s="571"/>
      <c r="D1" s="571"/>
      <c r="E1" s="571"/>
      <c r="F1" s="571"/>
      <c r="G1" s="571"/>
      <c r="H1" s="571"/>
      <c r="I1" s="572"/>
    </row>
    <row r="2" spans="1:14" ht="15" customHeight="1">
      <c r="A2" s="520" t="s">
        <v>680</v>
      </c>
      <c r="B2" s="521"/>
      <c r="C2" s="521"/>
      <c r="D2" s="521"/>
      <c r="E2" s="521"/>
      <c r="F2" s="521"/>
      <c r="G2" s="522" t="s">
        <v>664</v>
      </c>
      <c r="H2" s="523" t="s">
        <v>79</v>
      </c>
      <c r="I2" s="524"/>
    </row>
    <row r="3" spans="1:14" ht="15" customHeight="1">
      <c r="A3" s="520"/>
      <c r="B3" s="521"/>
      <c r="C3" s="521"/>
      <c r="D3" s="521"/>
      <c r="E3" s="521"/>
      <c r="F3" s="521"/>
      <c r="G3" s="522"/>
      <c r="H3" s="523">
        <v>42313</v>
      </c>
      <c r="I3" s="524"/>
    </row>
    <row r="4" spans="1:14" ht="16.5">
      <c r="A4" s="562" t="s">
        <v>80</v>
      </c>
      <c r="B4" s="563"/>
      <c r="C4" s="563"/>
      <c r="D4" s="563"/>
      <c r="E4" s="563"/>
      <c r="F4" s="563"/>
      <c r="G4" s="563"/>
      <c r="H4" s="563"/>
      <c r="I4" s="564"/>
    </row>
    <row r="5" spans="1:14" ht="16.5">
      <c r="A5" s="562" t="s">
        <v>463</v>
      </c>
      <c r="B5" s="563"/>
      <c r="C5" s="563"/>
      <c r="D5" s="563"/>
      <c r="E5" s="563"/>
      <c r="F5" s="563"/>
      <c r="G5" s="563"/>
      <c r="H5" s="563"/>
      <c r="I5" s="564"/>
      <c r="K5" s="26"/>
      <c r="L5" s="26"/>
      <c r="M5" s="26"/>
      <c r="N5" s="26"/>
    </row>
    <row r="6" spans="1:14" ht="16.5">
      <c r="A6" s="562" t="s">
        <v>533</v>
      </c>
      <c r="B6" s="563"/>
      <c r="C6" s="563"/>
      <c r="D6" s="563"/>
      <c r="E6" s="563"/>
      <c r="F6" s="563"/>
      <c r="G6" s="563"/>
      <c r="H6" s="563"/>
      <c r="I6" s="564"/>
      <c r="K6" s="577"/>
      <c r="L6" s="573"/>
      <c r="M6" s="573"/>
      <c r="N6" s="26"/>
    </row>
    <row r="7" spans="1:14" ht="105.75" customHeight="1">
      <c r="A7" s="574" t="s">
        <v>665</v>
      </c>
      <c r="B7" s="575"/>
      <c r="C7" s="575"/>
      <c r="D7" s="575"/>
      <c r="E7" s="575"/>
      <c r="F7" s="575"/>
      <c r="G7" s="575"/>
      <c r="H7" s="575"/>
      <c r="I7" s="576"/>
      <c r="K7" s="577"/>
      <c r="L7" s="573"/>
      <c r="M7" s="573"/>
      <c r="N7" s="26"/>
    </row>
    <row r="8" spans="1:14" ht="49.5">
      <c r="A8" s="118" t="s">
        <v>81</v>
      </c>
      <c r="B8" s="119" t="s">
        <v>82</v>
      </c>
      <c r="C8" s="119" t="s">
        <v>83</v>
      </c>
      <c r="D8" s="113" t="s">
        <v>84</v>
      </c>
      <c r="E8" s="117" t="s">
        <v>85</v>
      </c>
      <c r="F8" s="330" t="s">
        <v>86</v>
      </c>
      <c r="G8" s="180" t="s">
        <v>87</v>
      </c>
      <c r="H8" s="113" t="s">
        <v>88</v>
      </c>
      <c r="I8" s="114" t="s">
        <v>89</v>
      </c>
      <c r="K8" s="26"/>
      <c r="L8" s="26"/>
      <c r="M8" s="26"/>
      <c r="N8" s="26"/>
    </row>
    <row r="9" spans="1:14">
      <c r="A9" s="115" t="s">
        <v>90</v>
      </c>
      <c r="B9" s="560" t="s">
        <v>91</v>
      </c>
      <c r="C9" s="560"/>
      <c r="D9" s="560"/>
      <c r="E9" s="560"/>
      <c r="F9" s="560"/>
      <c r="G9" s="560"/>
      <c r="H9" s="560"/>
      <c r="I9" s="561"/>
    </row>
    <row r="10" spans="1:14" ht="68.25" customHeight="1">
      <c r="A10" s="186" t="s">
        <v>92</v>
      </c>
      <c r="B10" s="399" t="s">
        <v>253</v>
      </c>
      <c r="C10" s="187" t="s">
        <v>93</v>
      </c>
      <c r="D10" s="329" t="s">
        <v>382</v>
      </c>
      <c r="E10" s="184" t="str">
        <f>'MEMÓRIA DE CÁLCULO'!I10</f>
        <v>m²</v>
      </c>
      <c r="F10" s="224">
        <v>12</v>
      </c>
      <c r="G10" s="181">
        <v>316.22000000000003</v>
      </c>
      <c r="H10" s="181"/>
      <c r="I10" s="185">
        <f t="shared" ref="I10:I13" si="0">ROUNDDOWN(F10*H10,2)</f>
        <v>0</v>
      </c>
      <c r="J10">
        <v>1.244</v>
      </c>
    </row>
    <row r="11" spans="1:14" ht="20.25" customHeight="1">
      <c r="A11" s="186" t="s">
        <v>94</v>
      </c>
      <c r="B11" s="399" t="s">
        <v>258</v>
      </c>
      <c r="C11" s="187" t="s">
        <v>93</v>
      </c>
      <c r="D11" s="329" t="s">
        <v>383</v>
      </c>
      <c r="E11" s="184" t="str">
        <f>'MEMÓRIA DE CÁLCULO'!I15</f>
        <v>m²</v>
      </c>
      <c r="F11" s="224">
        <v>8</v>
      </c>
      <c r="G11" s="181">
        <v>279.64</v>
      </c>
      <c r="H11" s="181"/>
      <c r="I11" s="185">
        <f t="shared" si="0"/>
        <v>0</v>
      </c>
    </row>
    <row r="12" spans="1:14" ht="51" customHeight="1">
      <c r="A12" s="186" t="s">
        <v>95</v>
      </c>
      <c r="B12" s="399" t="s">
        <v>259</v>
      </c>
      <c r="C12" s="187" t="s">
        <v>93</v>
      </c>
      <c r="D12" s="329" t="s">
        <v>384</v>
      </c>
      <c r="E12" s="184" t="str">
        <f>'MEMÓRIA DE CÁLCULO'!I20</f>
        <v>m²</v>
      </c>
      <c r="F12" s="224">
        <v>152.52000000000001</v>
      </c>
      <c r="G12" s="181">
        <v>11.95</v>
      </c>
      <c r="H12" s="181"/>
      <c r="I12" s="185">
        <f t="shared" si="0"/>
        <v>0</v>
      </c>
    </row>
    <row r="13" spans="1:14" ht="47.25" customHeight="1">
      <c r="A13" s="186" t="s">
        <v>96</v>
      </c>
      <c r="B13" s="399" t="s">
        <v>260</v>
      </c>
      <c r="C13" s="187" t="s">
        <v>93</v>
      </c>
      <c r="D13" s="329" t="s">
        <v>97</v>
      </c>
      <c r="E13" s="184" t="str">
        <f>'MEMÓRIA DE CÁLCULO'!I28</f>
        <v>m²</v>
      </c>
      <c r="F13" s="224">
        <v>25.2</v>
      </c>
      <c r="G13" s="181">
        <v>49.51</v>
      </c>
      <c r="H13" s="181"/>
      <c r="I13" s="185">
        <f t="shared" si="0"/>
        <v>0</v>
      </c>
    </row>
    <row r="14" spans="1:14">
      <c r="A14" s="568"/>
      <c r="B14" s="569"/>
      <c r="C14" s="569"/>
      <c r="D14" s="569"/>
      <c r="E14" s="569"/>
      <c r="F14" s="569"/>
      <c r="G14" s="567" t="s">
        <v>100</v>
      </c>
      <c r="H14" s="567"/>
      <c r="I14" s="116">
        <f>SUM(I10:I13)</f>
        <v>0</v>
      </c>
    </row>
    <row r="15" spans="1:14">
      <c r="A15" s="115" t="s">
        <v>101</v>
      </c>
      <c r="B15" s="560" t="s">
        <v>102</v>
      </c>
      <c r="C15" s="560"/>
      <c r="D15" s="560"/>
      <c r="E15" s="560"/>
      <c r="F15" s="560"/>
      <c r="G15" s="560"/>
      <c r="H15" s="560"/>
      <c r="I15" s="561"/>
    </row>
    <row r="16" spans="1:14" s="27" customFormat="1" ht="18" customHeight="1">
      <c r="A16" s="186" t="s">
        <v>103</v>
      </c>
      <c r="B16" s="399" t="s">
        <v>263</v>
      </c>
      <c r="C16" s="187" t="s">
        <v>93</v>
      </c>
      <c r="D16" s="329" t="s">
        <v>104</v>
      </c>
      <c r="E16" s="184" t="str">
        <f>'MEMÓRIA DE CÁLCULO'!I34</f>
        <v>m³</v>
      </c>
      <c r="F16" s="224">
        <v>44.56</v>
      </c>
      <c r="G16" s="181">
        <v>21.57</v>
      </c>
      <c r="H16" s="181"/>
      <c r="I16" s="185">
        <f>ROUNDDOWN(F16*H16,2)</f>
        <v>0</v>
      </c>
    </row>
    <row r="17" spans="1:10" s="27" customFormat="1" ht="18" customHeight="1">
      <c r="A17" s="186" t="s">
        <v>105</v>
      </c>
      <c r="B17" s="184">
        <v>79482</v>
      </c>
      <c r="C17" s="187" t="s">
        <v>93</v>
      </c>
      <c r="D17" s="329" t="s">
        <v>106</v>
      </c>
      <c r="E17" s="184" t="str">
        <f>'MEMÓRIA DE CÁLCULO'!I46</f>
        <v>m³</v>
      </c>
      <c r="F17" s="224">
        <v>7.62</v>
      </c>
      <c r="G17" s="181">
        <v>53.86</v>
      </c>
      <c r="H17" s="181"/>
      <c r="I17" s="185">
        <f>ROUNDDOWN(F17*H17,2)</f>
        <v>0</v>
      </c>
    </row>
    <row r="18" spans="1:10" s="27" customFormat="1" ht="18" customHeight="1">
      <c r="A18" s="186" t="s">
        <v>107</v>
      </c>
      <c r="B18" s="399" t="s">
        <v>269</v>
      </c>
      <c r="C18" s="187" t="s">
        <v>93</v>
      </c>
      <c r="D18" s="328" t="s">
        <v>108</v>
      </c>
      <c r="E18" s="184" t="str">
        <f>'MEMÓRIA DE CÁLCULO'!I55</f>
        <v>m³</v>
      </c>
      <c r="F18" s="224">
        <v>49.83</v>
      </c>
      <c r="G18" s="181">
        <v>32.35</v>
      </c>
      <c r="H18" s="181"/>
      <c r="I18" s="185">
        <f>ROUNDDOWN(F18*H18,2)</f>
        <v>0</v>
      </c>
    </row>
    <row r="19" spans="1:10">
      <c r="A19" s="568"/>
      <c r="B19" s="569"/>
      <c r="C19" s="569"/>
      <c r="D19" s="569"/>
      <c r="E19" s="569"/>
      <c r="F19" s="569"/>
      <c r="G19" s="567" t="s">
        <v>100</v>
      </c>
      <c r="H19" s="567"/>
      <c r="I19" s="116">
        <f>SUM(I16:I18)</f>
        <v>0</v>
      </c>
    </row>
    <row r="20" spans="1:10">
      <c r="A20" s="115" t="s">
        <v>109</v>
      </c>
      <c r="B20" s="560" t="s">
        <v>110</v>
      </c>
      <c r="C20" s="560"/>
      <c r="D20" s="560"/>
      <c r="E20" s="560"/>
      <c r="F20" s="560"/>
      <c r="G20" s="560"/>
      <c r="H20" s="560"/>
      <c r="I20" s="561"/>
    </row>
    <row r="21" spans="1:10" s="27" customFormat="1" ht="33.75" customHeight="1">
      <c r="A21" s="186" t="s">
        <v>111</v>
      </c>
      <c r="B21" s="399" t="s">
        <v>284</v>
      </c>
      <c r="C21" s="187" t="s">
        <v>93</v>
      </c>
      <c r="D21" s="329" t="s">
        <v>385</v>
      </c>
      <c r="E21" s="184" t="str">
        <f>'MEMÓRIA DE CÁLCULO'!I68</f>
        <v>m²</v>
      </c>
      <c r="F21" s="224">
        <v>30</v>
      </c>
      <c r="G21" s="181">
        <v>15.57</v>
      </c>
      <c r="H21" s="181"/>
      <c r="I21" s="185">
        <f t="shared" ref="I21:I24" si="1">ROUNDDOWN(F21*H21,2)</f>
        <v>0</v>
      </c>
    </row>
    <row r="22" spans="1:10" s="27" customFormat="1" ht="36" customHeight="1">
      <c r="A22" s="186" t="s">
        <v>112</v>
      </c>
      <c r="B22" s="184">
        <v>5651</v>
      </c>
      <c r="C22" s="187" t="s">
        <v>93</v>
      </c>
      <c r="D22" s="329" t="s">
        <v>386</v>
      </c>
      <c r="E22" s="184" t="str">
        <f>'MEMÓRIA DE CÁLCULO'!I81</f>
        <v>m²</v>
      </c>
      <c r="F22" s="224">
        <v>77.09</v>
      </c>
      <c r="G22" s="181">
        <v>36.89</v>
      </c>
      <c r="H22" s="181"/>
      <c r="I22" s="185">
        <f t="shared" si="1"/>
        <v>0</v>
      </c>
    </row>
    <row r="23" spans="1:10" s="27" customFormat="1" ht="45" customHeight="1">
      <c r="A23" s="186" t="s">
        <v>113</v>
      </c>
      <c r="B23" s="399" t="s">
        <v>542</v>
      </c>
      <c r="C23" s="187" t="s">
        <v>93</v>
      </c>
      <c r="D23" s="329" t="s">
        <v>543</v>
      </c>
      <c r="E23" s="184" t="str">
        <f>'MEMÓRIA DE CÁLCULO'!I94</f>
        <v>m³</v>
      </c>
      <c r="F23" s="224">
        <v>4.5199999999999996</v>
      </c>
      <c r="G23" s="181">
        <v>310.47000000000003</v>
      </c>
      <c r="H23" s="181"/>
      <c r="I23" s="185">
        <f t="shared" si="1"/>
        <v>0</v>
      </c>
    </row>
    <row r="24" spans="1:10" s="27" customFormat="1" ht="33" customHeight="1">
      <c r="A24" s="186" t="s">
        <v>114</v>
      </c>
      <c r="B24" s="399" t="s">
        <v>274</v>
      </c>
      <c r="C24" s="187" t="s">
        <v>93</v>
      </c>
      <c r="D24" s="329" t="s">
        <v>387</v>
      </c>
      <c r="E24" s="184" t="str">
        <f>'MEMÓRIA DE CÁLCULO'!I107</f>
        <v>m²</v>
      </c>
      <c r="F24" s="224">
        <v>119.89</v>
      </c>
      <c r="G24" s="181">
        <v>7.19</v>
      </c>
      <c r="H24" s="181"/>
      <c r="I24" s="185">
        <f t="shared" si="1"/>
        <v>0</v>
      </c>
    </row>
    <row r="25" spans="1:10" s="110" customFormat="1" ht="73.5" customHeight="1">
      <c r="A25" s="370" t="s">
        <v>115</v>
      </c>
      <c r="B25" s="400">
        <v>50501</v>
      </c>
      <c r="C25" s="371" t="s">
        <v>336</v>
      </c>
      <c r="D25" s="329" t="s">
        <v>616</v>
      </c>
      <c r="E25" s="371" t="s">
        <v>237</v>
      </c>
      <c r="F25" s="372">
        <v>28.24</v>
      </c>
      <c r="G25" s="181">
        <v>67.290000000000006</v>
      </c>
      <c r="H25" s="181"/>
      <c r="I25" s="185">
        <f>ROUNDDOWN(F25*H25,2)</f>
        <v>0</v>
      </c>
      <c r="J25" s="226"/>
    </row>
    <row r="26" spans="1:10" s="27" customFormat="1" ht="47.25" customHeight="1">
      <c r="A26" s="186" t="s">
        <v>116</v>
      </c>
      <c r="B26" s="399" t="s">
        <v>335</v>
      </c>
      <c r="C26" s="326" t="s">
        <v>93</v>
      </c>
      <c r="D26" s="327" t="s">
        <v>388</v>
      </c>
      <c r="E26" s="371" t="s">
        <v>117</v>
      </c>
      <c r="F26" s="372">
        <v>310.52999999999997</v>
      </c>
      <c r="G26" s="181">
        <v>7.39</v>
      </c>
      <c r="H26" s="181"/>
      <c r="I26" s="185">
        <f t="shared" ref="I26" si="2">ROUNDDOWN(F26*H26,2)</f>
        <v>0</v>
      </c>
    </row>
    <row r="27" spans="1:10" s="27" customFormat="1" ht="47.25" customHeight="1">
      <c r="A27" s="186" t="s">
        <v>473</v>
      </c>
      <c r="B27" s="399" t="s">
        <v>612</v>
      </c>
      <c r="C27" s="326" t="s">
        <v>93</v>
      </c>
      <c r="D27" s="327" t="s">
        <v>611</v>
      </c>
      <c r="E27" s="345" t="s">
        <v>117</v>
      </c>
      <c r="F27" s="224">
        <v>22.61</v>
      </c>
      <c r="G27" s="181">
        <v>7.11</v>
      </c>
      <c r="H27" s="181"/>
      <c r="I27" s="185">
        <f t="shared" ref="I27" si="3">ROUNDDOWN(F27*H27,2)</f>
        <v>0</v>
      </c>
    </row>
    <row r="28" spans="1:10">
      <c r="A28" s="565"/>
      <c r="B28" s="566"/>
      <c r="C28" s="566"/>
      <c r="D28" s="566"/>
      <c r="E28" s="566"/>
      <c r="F28" s="566"/>
      <c r="G28" s="567" t="s">
        <v>100</v>
      </c>
      <c r="H28" s="567"/>
      <c r="I28" s="116">
        <f>SUM(I21:I27)</f>
        <v>0</v>
      </c>
    </row>
    <row r="29" spans="1:10">
      <c r="A29" s="115" t="s">
        <v>118</v>
      </c>
      <c r="B29" s="560" t="s">
        <v>119</v>
      </c>
      <c r="C29" s="560"/>
      <c r="D29" s="560"/>
      <c r="E29" s="560"/>
      <c r="F29" s="560"/>
      <c r="G29" s="560"/>
      <c r="H29" s="560"/>
      <c r="I29" s="561"/>
    </row>
    <row r="30" spans="1:10" s="27" customFormat="1" ht="48" customHeight="1">
      <c r="A30" s="186" t="s">
        <v>120</v>
      </c>
      <c r="B30" s="399" t="s">
        <v>335</v>
      </c>
      <c r="C30" s="187" t="s">
        <v>93</v>
      </c>
      <c r="D30" s="327" t="s">
        <v>388</v>
      </c>
      <c r="E30" s="184" t="s">
        <v>117</v>
      </c>
      <c r="F30" s="224">
        <v>483.44</v>
      </c>
      <c r="G30" s="181">
        <v>7.39</v>
      </c>
      <c r="H30" s="181"/>
      <c r="I30" s="185">
        <f t="shared" ref="I30" si="4">ROUNDDOWN(F30*H30,2)</f>
        <v>0</v>
      </c>
    </row>
    <row r="31" spans="1:10" s="27" customFormat="1" ht="60">
      <c r="A31" s="186" t="s">
        <v>121</v>
      </c>
      <c r="B31" s="399" t="s">
        <v>523</v>
      </c>
      <c r="C31" s="345" t="s">
        <v>93</v>
      </c>
      <c r="D31" s="327" t="s">
        <v>524</v>
      </c>
      <c r="E31" s="243" t="s">
        <v>237</v>
      </c>
      <c r="F31" s="224">
        <v>9.02</v>
      </c>
      <c r="G31" s="181">
        <v>68.39</v>
      </c>
      <c r="H31" s="181"/>
      <c r="I31" s="185">
        <f t="shared" ref="I31" si="5">ROUNDDOWN(F31*H31,2)</f>
        <v>0</v>
      </c>
    </row>
    <row r="32" spans="1:10" s="110" customFormat="1" ht="73.5" customHeight="1">
      <c r="A32" s="188" t="s">
        <v>122</v>
      </c>
      <c r="B32" s="400">
        <v>50501</v>
      </c>
      <c r="C32" s="371" t="s">
        <v>336</v>
      </c>
      <c r="D32" s="329" t="s">
        <v>616</v>
      </c>
      <c r="E32" s="371" t="s">
        <v>237</v>
      </c>
      <c r="F32" s="372">
        <v>99.96</v>
      </c>
      <c r="G32" s="181">
        <v>67.290000000000006</v>
      </c>
      <c r="H32" s="182"/>
      <c r="I32" s="190">
        <f>ROUNDDOWN(F32*H32,2)</f>
        <v>0</v>
      </c>
    </row>
    <row r="33" spans="1:9">
      <c r="A33" s="565"/>
      <c r="B33" s="566"/>
      <c r="C33" s="566"/>
      <c r="D33" s="566"/>
      <c r="E33" s="566"/>
      <c r="F33" s="566"/>
      <c r="G33" s="567" t="s">
        <v>100</v>
      </c>
      <c r="H33" s="567"/>
      <c r="I33" s="116">
        <f>SUM(I30:I32)</f>
        <v>0</v>
      </c>
    </row>
    <row r="34" spans="1:9">
      <c r="A34" s="115" t="s">
        <v>123</v>
      </c>
      <c r="B34" s="560" t="s">
        <v>124</v>
      </c>
      <c r="C34" s="560"/>
      <c r="D34" s="560"/>
      <c r="E34" s="560"/>
      <c r="F34" s="560"/>
      <c r="G34" s="560"/>
      <c r="H34" s="560"/>
      <c r="I34" s="561"/>
    </row>
    <row r="35" spans="1:9" s="110" customFormat="1" ht="73.5" customHeight="1">
      <c r="A35" s="361" t="s">
        <v>125</v>
      </c>
      <c r="B35" s="400">
        <v>50602</v>
      </c>
      <c r="C35" s="362" t="s">
        <v>336</v>
      </c>
      <c r="D35" s="329" t="s">
        <v>617</v>
      </c>
      <c r="E35" s="362" t="str">
        <f>'MEMÓRIA DE CÁLCULO'!I178</f>
        <v>m²</v>
      </c>
      <c r="F35" s="372">
        <v>296.99</v>
      </c>
      <c r="G35" s="181">
        <v>42.26</v>
      </c>
      <c r="H35" s="181"/>
      <c r="I35" s="185">
        <f>ROUNDDOWN(F35*H35,2)</f>
        <v>0</v>
      </c>
    </row>
    <row r="36" spans="1:9">
      <c r="A36" s="565"/>
      <c r="B36" s="566"/>
      <c r="C36" s="566"/>
      <c r="D36" s="566"/>
      <c r="E36" s="566"/>
      <c r="F36" s="566"/>
      <c r="G36" s="567" t="s">
        <v>100</v>
      </c>
      <c r="H36" s="567"/>
      <c r="I36" s="116">
        <f>SUM(I35:I35)</f>
        <v>0</v>
      </c>
    </row>
    <row r="37" spans="1:9">
      <c r="A37" s="115" t="s">
        <v>126</v>
      </c>
      <c r="B37" s="560" t="s">
        <v>127</v>
      </c>
      <c r="C37" s="560"/>
      <c r="D37" s="560"/>
      <c r="E37" s="560"/>
      <c r="F37" s="560"/>
      <c r="G37" s="560"/>
      <c r="H37" s="560"/>
      <c r="I37" s="561"/>
    </row>
    <row r="38" spans="1:9" s="112" customFormat="1" ht="56.25" customHeight="1">
      <c r="A38" s="188" t="s">
        <v>128</v>
      </c>
      <c r="B38" s="401">
        <v>61301</v>
      </c>
      <c r="C38" s="189" t="s">
        <v>336</v>
      </c>
      <c r="D38" s="329" t="s">
        <v>673</v>
      </c>
      <c r="E38" s="189" t="s">
        <v>342</v>
      </c>
      <c r="F38" s="372">
        <v>2</v>
      </c>
      <c r="G38" s="182">
        <v>461.77</v>
      </c>
      <c r="H38" s="182"/>
      <c r="I38" s="190">
        <f>ROUNDDOWN(F38*H38,2)</f>
        <v>0</v>
      </c>
    </row>
    <row r="39" spans="1:9" s="112" customFormat="1" ht="56.25" customHeight="1">
      <c r="A39" s="188" t="s">
        <v>501</v>
      </c>
      <c r="B39" s="401">
        <v>61303</v>
      </c>
      <c r="C39" s="189" t="s">
        <v>336</v>
      </c>
      <c r="D39" s="329" t="s">
        <v>674</v>
      </c>
      <c r="E39" s="189" t="s">
        <v>342</v>
      </c>
      <c r="F39" s="372">
        <v>4</v>
      </c>
      <c r="G39" s="182">
        <v>499.82</v>
      </c>
      <c r="H39" s="182"/>
      <c r="I39" s="190">
        <f t="shared" ref="I39:I40" si="6">ROUNDDOWN(F39*H39,2)</f>
        <v>0</v>
      </c>
    </row>
    <row r="40" spans="1:9" s="112" customFormat="1" ht="56.25" customHeight="1">
      <c r="A40" s="188" t="s">
        <v>504</v>
      </c>
      <c r="B40" s="401">
        <v>61304</v>
      </c>
      <c r="C40" s="189" t="s">
        <v>336</v>
      </c>
      <c r="D40" s="329" t="s">
        <v>675</v>
      </c>
      <c r="E40" s="189" t="s">
        <v>342</v>
      </c>
      <c r="F40" s="372">
        <v>1</v>
      </c>
      <c r="G40" s="182">
        <v>554.57000000000005</v>
      </c>
      <c r="H40" s="182"/>
      <c r="I40" s="190">
        <f t="shared" si="6"/>
        <v>0</v>
      </c>
    </row>
    <row r="41" spans="1:9">
      <c r="A41" s="565"/>
      <c r="B41" s="566"/>
      <c r="C41" s="566"/>
      <c r="D41" s="566"/>
      <c r="E41" s="566"/>
      <c r="F41" s="566"/>
      <c r="G41" s="567" t="s">
        <v>100</v>
      </c>
      <c r="H41" s="567"/>
      <c r="I41" s="116">
        <f>SUM(I38:I40)</f>
        <v>0</v>
      </c>
    </row>
    <row r="42" spans="1:9">
      <c r="A42" s="115" t="s">
        <v>129</v>
      </c>
      <c r="B42" s="560" t="s">
        <v>130</v>
      </c>
      <c r="C42" s="560"/>
      <c r="D42" s="560"/>
      <c r="E42" s="560"/>
      <c r="F42" s="560"/>
      <c r="G42" s="560"/>
      <c r="H42" s="560"/>
      <c r="I42" s="561"/>
    </row>
    <row r="43" spans="1:9" s="112" customFormat="1" ht="49.5" customHeight="1">
      <c r="A43" s="188" t="s">
        <v>131</v>
      </c>
      <c r="B43" s="401">
        <v>71704</v>
      </c>
      <c r="C43" s="189" t="s">
        <v>336</v>
      </c>
      <c r="D43" s="329" t="s">
        <v>676</v>
      </c>
      <c r="E43" s="189" t="s">
        <v>237</v>
      </c>
      <c r="F43" s="224">
        <v>6.3</v>
      </c>
      <c r="G43" s="182">
        <v>476.59</v>
      </c>
      <c r="H43" s="182"/>
      <c r="I43" s="190">
        <f>ROUNDDOWN(F43*H43,2)</f>
        <v>0</v>
      </c>
    </row>
    <row r="44" spans="1:9" s="112" customFormat="1" ht="49.5" customHeight="1">
      <c r="A44" s="188" t="s">
        <v>338</v>
      </c>
      <c r="B44" s="189" t="s">
        <v>339</v>
      </c>
      <c r="C44" s="189" t="s">
        <v>93</v>
      </c>
      <c r="D44" s="329" t="s">
        <v>340</v>
      </c>
      <c r="E44" s="189" t="s">
        <v>237</v>
      </c>
      <c r="F44" s="224">
        <v>15.73</v>
      </c>
      <c r="G44" s="182">
        <v>326.13</v>
      </c>
      <c r="H44" s="182"/>
      <c r="I44" s="190">
        <f>ROUNDDOWN(F44*H44,2)</f>
        <v>0</v>
      </c>
    </row>
    <row r="45" spans="1:9" s="112" customFormat="1" ht="49.5" customHeight="1">
      <c r="A45" s="188" t="s">
        <v>507</v>
      </c>
      <c r="B45" s="189">
        <v>68052</v>
      </c>
      <c r="C45" s="189" t="s">
        <v>93</v>
      </c>
      <c r="D45" s="329" t="s">
        <v>506</v>
      </c>
      <c r="E45" s="189" t="s">
        <v>237</v>
      </c>
      <c r="F45" s="224">
        <v>0.52</v>
      </c>
      <c r="G45" s="182">
        <v>317.64999999999998</v>
      </c>
      <c r="H45" s="182"/>
      <c r="I45" s="190">
        <f>ROUNDDOWN(F45*H45,2)</f>
        <v>0</v>
      </c>
    </row>
    <row r="46" spans="1:9" s="112" customFormat="1" ht="49.5" customHeight="1">
      <c r="A46" s="188" t="s">
        <v>508</v>
      </c>
      <c r="B46" s="401">
        <v>71706</v>
      </c>
      <c r="C46" s="189" t="s">
        <v>336</v>
      </c>
      <c r="D46" s="329" t="s">
        <v>624</v>
      </c>
      <c r="E46" s="189" t="s">
        <v>237</v>
      </c>
      <c r="F46" s="372">
        <v>4.59</v>
      </c>
      <c r="G46" s="182">
        <v>126.71</v>
      </c>
      <c r="H46" s="182"/>
      <c r="I46" s="190">
        <f>ROUNDDOWN(F46*H46,2)</f>
        <v>0</v>
      </c>
    </row>
    <row r="47" spans="1:9">
      <c r="A47" s="565"/>
      <c r="B47" s="566"/>
      <c r="C47" s="566"/>
      <c r="D47" s="566"/>
      <c r="E47" s="566"/>
      <c r="F47" s="566"/>
      <c r="G47" s="567" t="s">
        <v>100</v>
      </c>
      <c r="H47" s="567"/>
      <c r="I47" s="116">
        <f>SUM(I43:I46)</f>
        <v>0</v>
      </c>
    </row>
    <row r="48" spans="1:9">
      <c r="A48" s="115" t="s">
        <v>133</v>
      </c>
      <c r="B48" s="560" t="s">
        <v>448</v>
      </c>
      <c r="C48" s="560"/>
      <c r="D48" s="560"/>
      <c r="E48" s="560"/>
      <c r="F48" s="560"/>
      <c r="G48" s="560"/>
      <c r="H48" s="560"/>
      <c r="I48" s="561"/>
    </row>
    <row r="49" spans="1:10" s="112" customFormat="1" ht="49.5" customHeight="1">
      <c r="A49" s="188" t="s">
        <v>134</v>
      </c>
      <c r="B49" s="401">
        <v>6123</v>
      </c>
      <c r="C49" s="189" t="s">
        <v>93</v>
      </c>
      <c r="D49" s="329" t="s">
        <v>678</v>
      </c>
      <c r="E49" s="189" t="str">
        <f>'MEMÓRIA DE CÁLCULO'!I244</f>
        <v>m</v>
      </c>
      <c r="F49" s="224">
        <v>105.6</v>
      </c>
      <c r="G49" s="182">
        <v>8.2200000000000006</v>
      </c>
      <c r="H49" s="182"/>
      <c r="I49" s="190">
        <f>ROUNDDOWN(F49*H49,2)</f>
        <v>0</v>
      </c>
    </row>
    <row r="50" spans="1:10" s="112" customFormat="1" ht="49.5" customHeight="1">
      <c r="A50" s="188" t="s">
        <v>135</v>
      </c>
      <c r="B50" s="401">
        <v>130308</v>
      </c>
      <c r="C50" s="189" t="s">
        <v>336</v>
      </c>
      <c r="D50" s="329" t="s">
        <v>449</v>
      </c>
      <c r="E50" s="189" t="s">
        <v>197</v>
      </c>
      <c r="F50" s="372">
        <v>5.2</v>
      </c>
      <c r="G50" s="182">
        <v>35.83</v>
      </c>
      <c r="H50" s="182"/>
      <c r="I50" s="190">
        <f>ROUNDDOWN(F50*H50,2)</f>
        <v>0</v>
      </c>
    </row>
    <row r="51" spans="1:10" s="112" customFormat="1" ht="49.5" customHeight="1">
      <c r="A51" s="188" t="s">
        <v>136</v>
      </c>
      <c r="B51" s="401">
        <v>130317</v>
      </c>
      <c r="C51" s="189" t="s">
        <v>336</v>
      </c>
      <c r="D51" s="329" t="s">
        <v>668</v>
      </c>
      <c r="E51" s="189" t="s">
        <v>197</v>
      </c>
      <c r="F51" s="372">
        <v>15.6</v>
      </c>
      <c r="G51" s="182">
        <v>53.21</v>
      </c>
      <c r="H51" s="182"/>
      <c r="I51" s="190">
        <f>ROUNDDOWN(F51*H51,2)</f>
        <v>0</v>
      </c>
    </row>
    <row r="52" spans="1:10">
      <c r="A52" s="565"/>
      <c r="B52" s="566"/>
      <c r="C52" s="566"/>
      <c r="D52" s="566"/>
      <c r="E52" s="566"/>
      <c r="F52" s="566"/>
      <c r="G52" s="567" t="s">
        <v>100</v>
      </c>
      <c r="H52" s="567"/>
      <c r="I52" s="116">
        <f>SUM(I49:I51)</f>
        <v>0</v>
      </c>
    </row>
    <row r="53" spans="1:10">
      <c r="A53" s="115" t="s">
        <v>137</v>
      </c>
      <c r="B53" s="560" t="s">
        <v>138</v>
      </c>
      <c r="C53" s="560"/>
      <c r="D53" s="560"/>
      <c r="E53" s="560"/>
      <c r="F53" s="560"/>
      <c r="G53" s="560"/>
      <c r="H53" s="560"/>
      <c r="I53" s="561"/>
    </row>
    <row r="54" spans="1:10" s="112" customFormat="1" ht="49.5" customHeight="1">
      <c r="A54" s="188" t="s">
        <v>139</v>
      </c>
      <c r="B54" s="189" t="s">
        <v>452</v>
      </c>
      <c r="C54" s="189" t="s">
        <v>93</v>
      </c>
      <c r="D54" s="329" t="s">
        <v>451</v>
      </c>
      <c r="E54" s="189" t="str">
        <f>'MEMÓRIA DE CÁLCULO'!I271</f>
        <v>m²</v>
      </c>
      <c r="F54" s="224">
        <v>193.7</v>
      </c>
      <c r="G54" s="182">
        <v>23.48</v>
      </c>
      <c r="H54" s="182"/>
      <c r="I54" s="190">
        <f t="shared" ref="I54:I59" si="7">ROUNDDOWN(F54*H54,2)</f>
        <v>0</v>
      </c>
    </row>
    <row r="55" spans="1:10" s="27" customFormat="1" ht="62.25" customHeight="1">
      <c r="A55" s="186" t="s">
        <v>140</v>
      </c>
      <c r="B55" s="189" t="s">
        <v>453</v>
      </c>
      <c r="C55" s="189" t="s">
        <v>93</v>
      </c>
      <c r="D55" s="329" t="s">
        <v>454</v>
      </c>
      <c r="E55" s="184" t="str">
        <f>'MEMÓRIA DE CÁLCULO'!I295</f>
        <v>m²</v>
      </c>
      <c r="F55" s="224">
        <v>193.7</v>
      </c>
      <c r="G55" s="181">
        <v>36.67</v>
      </c>
      <c r="H55" s="181"/>
      <c r="I55" s="185">
        <f t="shared" si="7"/>
        <v>0</v>
      </c>
      <c r="J55" s="28"/>
    </row>
    <row r="56" spans="1:10" s="27" customFormat="1" ht="62.25" customHeight="1">
      <c r="A56" s="186" t="s">
        <v>141</v>
      </c>
      <c r="B56" s="189">
        <v>68053</v>
      </c>
      <c r="C56" s="189" t="s">
        <v>93</v>
      </c>
      <c r="D56" s="329" t="s">
        <v>455</v>
      </c>
      <c r="E56" s="243" t="s">
        <v>237</v>
      </c>
      <c r="F56" s="224">
        <v>124.97</v>
      </c>
      <c r="G56" s="181">
        <v>4.25</v>
      </c>
      <c r="H56" s="181"/>
      <c r="I56" s="185">
        <f t="shared" si="7"/>
        <v>0</v>
      </c>
      <c r="J56" s="28"/>
    </row>
    <row r="57" spans="1:10" s="27" customFormat="1" ht="62.25" customHeight="1">
      <c r="A57" s="186" t="s">
        <v>651</v>
      </c>
      <c r="B57" s="189" t="s">
        <v>666</v>
      </c>
      <c r="C57" s="189" t="s">
        <v>93</v>
      </c>
      <c r="D57" s="329" t="s">
        <v>654</v>
      </c>
      <c r="E57" s="387" t="s">
        <v>237</v>
      </c>
      <c r="F57" s="224">
        <v>9.8800000000000008</v>
      </c>
      <c r="G57" s="181">
        <v>32.39</v>
      </c>
      <c r="H57" s="181"/>
      <c r="I57" s="185">
        <f t="shared" si="7"/>
        <v>0</v>
      </c>
      <c r="J57" s="28"/>
    </row>
    <row r="58" spans="1:10" s="27" customFormat="1" ht="62.25" customHeight="1">
      <c r="A58" s="186" t="s">
        <v>656</v>
      </c>
      <c r="B58" s="401">
        <v>200253</v>
      </c>
      <c r="C58" s="189" t="s">
        <v>336</v>
      </c>
      <c r="D58" s="329" t="s">
        <v>657</v>
      </c>
      <c r="E58" s="387" t="s">
        <v>237</v>
      </c>
      <c r="F58" s="224">
        <v>1.89</v>
      </c>
      <c r="G58" s="181">
        <v>40.31</v>
      </c>
      <c r="H58" s="181"/>
      <c r="I58" s="185">
        <f t="shared" si="7"/>
        <v>0</v>
      </c>
      <c r="J58" s="28"/>
    </row>
    <row r="59" spans="1:10" s="27" customFormat="1" ht="62.25" customHeight="1">
      <c r="A59" s="186" t="s">
        <v>661</v>
      </c>
      <c r="B59" s="401">
        <v>200202</v>
      </c>
      <c r="C59" s="189" t="s">
        <v>336</v>
      </c>
      <c r="D59" s="329" t="s">
        <v>660</v>
      </c>
      <c r="E59" s="387" t="s">
        <v>237</v>
      </c>
      <c r="F59" s="224">
        <v>9</v>
      </c>
      <c r="G59" s="181">
        <v>31.13</v>
      </c>
      <c r="H59" s="181"/>
      <c r="I59" s="185">
        <f t="shared" si="7"/>
        <v>0</v>
      </c>
      <c r="J59" s="28"/>
    </row>
    <row r="60" spans="1:10">
      <c r="A60" s="565"/>
      <c r="B60" s="566"/>
      <c r="C60" s="566"/>
      <c r="D60" s="566"/>
      <c r="E60" s="566"/>
      <c r="F60" s="566"/>
      <c r="G60" s="567" t="s">
        <v>100</v>
      </c>
      <c r="H60" s="567"/>
      <c r="I60" s="116">
        <f>SUM(I54:I59)</f>
        <v>0</v>
      </c>
    </row>
    <row r="61" spans="1:10" s="336" customFormat="1">
      <c r="A61" s="335" t="s">
        <v>142</v>
      </c>
      <c r="B61" s="578" t="s">
        <v>143</v>
      </c>
      <c r="C61" s="578"/>
      <c r="D61" s="578"/>
      <c r="E61" s="578"/>
      <c r="F61" s="578"/>
      <c r="G61" s="578"/>
      <c r="H61" s="578"/>
      <c r="I61" s="579"/>
    </row>
    <row r="62" spans="1:10" s="110" customFormat="1" ht="45">
      <c r="A62" s="186" t="s">
        <v>144</v>
      </c>
      <c r="B62" s="332">
        <v>89744</v>
      </c>
      <c r="C62" s="332" t="s">
        <v>93</v>
      </c>
      <c r="D62" s="333" t="s">
        <v>625</v>
      </c>
      <c r="E62" s="332" t="s">
        <v>197</v>
      </c>
      <c r="F62" s="334">
        <v>12</v>
      </c>
      <c r="G62" s="181">
        <v>14.66</v>
      </c>
      <c r="H62" s="181"/>
      <c r="I62" s="185">
        <f>ROUNDDOWN(F62*H62,2)</f>
        <v>0</v>
      </c>
    </row>
    <row r="63" spans="1:10" s="110" customFormat="1" ht="45">
      <c r="A63" s="186" t="s">
        <v>145</v>
      </c>
      <c r="B63" s="332">
        <v>89726</v>
      </c>
      <c r="C63" s="332" t="s">
        <v>93</v>
      </c>
      <c r="D63" s="333" t="s">
        <v>663</v>
      </c>
      <c r="E63" s="332" t="s">
        <v>192</v>
      </c>
      <c r="F63" s="334">
        <v>5</v>
      </c>
      <c r="G63" s="181">
        <v>5.2</v>
      </c>
      <c r="H63" s="181"/>
      <c r="I63" s="185">
        <f t="shared" ref="I63:I105" si="8">ROUNDDOWN(F63*H63,2)</f>
        <v>0</v>
      </c>
    </row>
    <row r="64" spans="1:10" s="110" customFormat="1" ht="30">
      <c r="A64" s="186" t="s">
        <v>146</v>
      </c>
      <c r="B64" s="580" t="s">
        <v>98</v>
      </c>
      <c r="C64" s="581"/>
      <c r="D64" s="333" t="s">
        <v>626</v>
      </c>
      <c r="E64" s="332" t="s">
        <v>192</v>
      </c>
      <c r="F64" s="334">
        <v>2</v>
      </c>
      <c r="G64" s="181">
        <v>14.81</v>
      </c>
      <c r="H64" s="181"/>
      <c r="I64" s="185">
        <f t="shared" si="8"/>
        <v>0</v>
      </c>
    </row>
    <row r="65" spans="1:9" s="110" customFormat="1" ht="45">
      <c r="A65" s="186" t="s">
        <v>147</v>
      </c>
      <c r="B65" s="332">
        <v>89805</v>
      </c>
      <c r="C65" s="332" t="s">
        <v>93</v>
      </c>
      <c r="D65" s="333" t="s">
        <v>633</v>
      </c>
      <c r="E65" s="332" t="s">
        <v>192</v>
      </c>
      <c r="F65" s="334">
        <v>2</v>
      </c>
      <c r="G65" s="181">
        <v>8.08</v>
      </c>
      <c r="H65" s="181"/>
      <c r="I65" s="185">
        <f t="shared" si="8"/>
        <v>0</v>
      </c>
    </row>
    <row r="66" spans="1:9" s="110" customFormat="1" ht="30">
      <c r="A66" s="186" t="s">
        <v>148</v>
      </c>
      <c r="B66" s="332">
        <v>89569</v>
      </c>
      <c r="C66" s="332" t="s">
        <v>93</v>
      </c>
      <c r="D66" s="333" t="s">
        <v>418</v>
      </c>
      <c r="E66" s="332" t="s">
        <v>192</v>
      </c>
      <c r="F66" s="334">
        <v>2</v>
      </c>
      <c r="G66" s="181">
        <v>48.71</v>
      </c>
      <c r="H66" s="181"/>
      <c r="I66" s="185">
        <f t="shared" si="8"/>
        <v>0</v>
      </c>
    </row>
    <row r="67" spans="1:9" s="110" customFormat="1" ht="30">
      <c r="A67" s="186" t="s">
        <v>149</v>
      </c>
      <c r="B67" s="332">
        <v>89567</v>
      </c>
      <c r="C67" s="332" t="s">
        <v>93</v>
      </c>
      <c r="D67" s="333" t="s">
        <v>417</v>
      </c>
      <c r="E67" s="332" t="s">
        <v>192</v>
      </c>
      <c r="F67" s="334">
        <v>3</v>
      </c>
      <c r="G67" s="181">
        <v>47.05</v>
      </c>
      <c r="H67" s="181"/>
      <c r="I67" s="185">
        <f t="shared" si="8"/>
        <v>0</v>
      </c>
    </row>
    <row r="68" spans="1:9" s="110" customFormat="1" ht="30">
      <c r="A68" s="186" t="s">
        <v>150</v>
      </c>
      <c r="B68" s="332">
        <v>89746</v>
      </c>
      <c r="C68" s="332" t="s">
        <v>93</v>
      </c>
      <c r="D68" s="333" t="s">
        <v>412</v>
      </c>
      <c r="E68" s="332" t="s">
        <v>192</v>
      </c>
      <c r="F68" s="334">
        <v>2</v>
      </c>
      <c r="G68" s="181">
        <v>14.23</v>
      </c>
      <c r="H68" s="181"/>
      <c r="I68" s="185">
        <f t="shared" si="8"/>
        <v>0</v>
      </c>
    </row>
    <row r="69" spans="1:9" s="110" customFormat="1" ht="30">
      <c r="A69" s="186" t="s">
        <v>151</v>
      </c>
      <c r="B69" s="332">
        <v>89801</v>
      </c>
      <c r="C69" s="332" t="s">
        <v>93</v>
      </c>
      <c r="D69" s="333" t="s">
        <v>554</v>
      </c>
      <c r="E69" s="332" t="s">
        <v>192</v>
      </c>
      <c r="F69" s="334">
        <v>1</v>
      </c>
      <c r="G69" s="181">
        <v>4.07</v>
      </c>
      <c r="H69" s="181"/>
      <c r="I69" s="185">
        <f t="shared" si="8"/>
        <v>0</v>
      </c>
    </row>
    <row r="70" spans="1:9" s="110" customFormat="1" ht="30">
      <c r="A70" s="186" t="s">
        <v>152</v>
      </c>
      <c r="B70" s="332">
        <v>72295</v>
      </c>
      <c r="C70" s="332" t="s">
        <v>93</v>
      </c>
      <c r="D70" s="333" t="s">
        <v>288</v>
      </c>
      <c r="E70" s="332" t="s">
        <v>192</v>
      </c>
      <c r="F70" s="334">
        <v>1</v>
      </c>
      <c r="G70" s="181">
        <v>10.47</v>
      </c>
      <c r="H70" s="181"/>
      <c r="I70" s="185">
        <f t="shared" si="8"/>
        <v>0</v>
      </c>
    </row>
    <row r="71" spans="1:9" s="110" customFormat="1" ht="75">
      <c r="A71" s="186" t="s">
        <v>153</v>
      </c>
      <c r="B71" s="332" t="s">
        <v>287</v>
      </c>
      <c r="C71" s="332" t="s">
        <v>93</v>
      </c>
      <c r="D71" s="333" t="s">
        <v>406</v>
      </c>
      <c r="E71" s="332" t="s">
        <v>279</v>
      </c>
      <c r="F71" s="334">
        <v>1</v>
      </c>
      <c r="G71" s="181">
        <v>122.22</v>
      </c>
      <c r="H71" s="181"/>
      <c r="I71" s="185">
        <f t="shared" si="8"/>
        <v>0</v>
      </c>
    </row>
    <row r="72" spans="1:9" s="110" customFormat="1" ht="30">
      <c r="A72" s="186" t="s">
        <v>154</v>
      </c>
      <c r="B72" s="332">
        <v>89497</v>
      </c>
      <c r="C72" s="332" t="s">
        <v>93</v>
      </c>
      <c r="D72" s="333" t="s">
        <v>392</v>
      </c>
      <c r="E72" s="332" t="s">
        <v>192</v>
      </c>
      <c r="F72" s="334">
        <v>5</v>
      </c>
      <c r="G72" s="181">
        <v>6.54</v>
      </c>
      <c r="H72" s="181"/>
      <c r="I72" s="185">
        <f t="shared" si="8"/>
        <v>0</v>
      </c>
    </row>
    <row r="73" spans="1:9" s="110" customFormat="1" ht="30">
      <c r="A73" s="186" t="s">
        <v>155</v>
      </c>
      <c r="B73" s="332">
        <v>89498</v>
      </c>
      <c r="C73" s="332" t="s">
        <v>93</v>
      </c>
      <c r="D73" s="333" t="s">
        <v>410</v>
      </c>
      <c r="E73" s="332" t="s">
        <v>192</v>
      </c>
      <c r="F73" s="334">
        <v>2</v>
      </c>
      <c r="G73" s="181">
        <v>7.25</v>
      </c>
      <c r="H73" s="181"/>
      <c r="I73" s="185">
        <f t="shared" si="8"/>
        <v>0</v>
      </c>
    </row>
    <row r="74" spans="1:9" s="110" customFormat="1" ht="60">
      <c r="A74" s="186" t="s">
        <v>156</v>
      </c>
      <c r="B74" s="332">
        <v>89710</v>
      </c>
      <c r="C74" s="332" t="s">
        <v>93</v>
      </c>
      <c r="D74" s="333" t="s">
        <v>634</v>
      </c>
      <c r="E74" s="332" t="s">
        <v>192</v>
      </c>
      <c r="F74" s="334">
        <v>4</v>
      </c>
      <c r="G74" s="181">
        <v>8.34</v>
      </c>
      <c r="H74" s="181"/>
      <c r="I74" s="185">
        <f t="shared" si="8"/>
        <v>0</v>
      </c>
    </row>
    <row r="75" spans="1:9" s="110" customFormat="1" ht="60">
      <c r="A75" s="186" t="s">
        <v>157</v>
      </c>
      <c r="B75" s="332">
        <v>89782</v>
      </c>
      <c r="C75" s="332" t="s">
        <v>93</v>
      </c>
      <c r="D75" s="333" t="s">
        <v>667</v>
      </c>
      <c r="E75" s="332" t="s">
        <v>192</v>
      </c>
      <c r="F75" s="334">
        <v>7</v>
      </c>
      <c r="G75" s="181">
        <v>7.65</v>
      </c>
      <c r="H75" s="181"/>
      <c r="I75" s="185">
        <f t="shared" si="8"/>
        <v>0</v>
      </c>
    </row>
    <row r="76" spans="1:9" s="110" customFormat="1">
      <c r="A76" s="186" t="s">
        <v>158</v>
      </c>
      <c r="B76" s="332">
        <v>89796</v>
      </c>
      <c r="C76" s="332" t="s">
        <v>93</v>
      </c>
      <c r="D76" s="333" t="s">
        <v>635</v>
      </c>
      <c r="E76" s="332" t="s">
        <v>192</v>
      </c>
      <c r="F76" s="334">
        <v>2</v>
      </c>
      <c r="G76" s="181">
        <v>26.89</v>
      </c>
      <c r="H76" s="181"/>
      <c r="I76" s="185">
        <f t="shared" si="8"/>
        <v>0</v>
      </c>
    </row>
    <row r="77" spans="1:9" s="110" customFormat="1" ht="30">
      <c r="A77" s="186" t="s">
        <v>159</v>
      </c>
      <c r="B77" s="332">
        <v>89805</v>
      </c>
      <c r="C77" s="332" t="s">
        <v>93</v>
      </c>
      <c r="D77" s="333" t="s">
        <v>411</v>
      </c>
      <c r="E77" s="332" t="s">
        <v>192</v>
      </c>
      <c r="F77" s="334">
        <v>2</v>
      </c>
      <c r="G77" s="181">
        <v>8.08</v>
      </c>
      <c r="H77" s="181"/>
      <c r="I77" s="185">
        <f t="shared" si="8"/>
        <v>0</v>
      </c>
    </row>
    <row r="78" spans="1:9" s="110" customFormat="1" ht="75">
      <c r="A78" s="186" t="s">
        <v>160</v>
      </c>
      <c r="B78" s="332" t="s">
        <v>636</v>
      </c>
      <c r="C78" s="332" t="s">
        <v>93</v>
      </c>
      <c r="D78" s="333" t="s">
        <v>407</v>
      </c>
      <c r="E78" s="332" t="s">
        <v>192</v>
      </c>
      <c r="F78" s="334">
        <v>1</v>
      </c>
      <c r="G78" s="181">
        <v>168.34</v>
      </c>
      <c r="H78" s="181"/>
      <c r="I78" s="185">
        <f t="shared" si="8"/>
        <v>0</v>
      </c>
    </row>
    <row r="79" spans="1:9" s="110" customFormat="1" ht="30">
      <c r="A79" s="186" t="s">
        <v>161</v>
      </c>
      <c r="B79" s="332">
        <v>89714</v>
      </c>
      <c r="C79" s="332" t="s">
        <v>93</v>
      </c>
      <c r="D79" s="333" t="s">
        <v>413</v>
      </c>
      <c r="E79" s="332" t="s">
        <v>197</v>
      </c>
      <c r="F79" s="334">
        <v>36</v>
      </c>
      <c r="G79" s="181">
        <v>35.64</v>
      </c>
      <c r="H79" s="181"/>
      <c r="I79" s="185">
        <f t="shared" si="8"/>
        <v>0</v>
      </c>
    </row>
    <row r="80" spans="1:9" s="110" customFormat="1" ht="30">
      <c r="A80" s="186" t="s">
        <v>162</v>
      </c>
      <c r="B80" s="332">
        <v>89713</v>
      </c>
      <c r="C80" s="332" t="s">
        <v>93</v>
      </c>
      <c r="D80" s="333" t="s">
        <v>414</v>
      </c>
      <c r="E80" s="332" t="s">
        <v>197</v>
      </c>
      <c r="F80" s="334">
        <v>6</v>
      </c>
      <c r="G80" s="181">
        <v>27.89</v>
      </c>
      <c r="H80" s="181"/>
      <c r="I80" s="185">
        <f t="shared" si="8"/>
        <v>0</v>
      </c>
    </row>
    <row r="81" spans="1:10" s="110" customFormat="1" ht="30">
      <c r="A81" s="186" t="s">
        <v>163</v>
      </c>
      <c r="B81" s="332">
        <v>89712</v>
      </c>
      <c r="C81" s="332" t="s">
        <v>93</v>
      </c>
      <c r="D81" s="333" t="s">
        <v>415</v>
      </c>
      <c r="E81" s="332" t="s">
        <v>197</v>
      </c>
      <c r="F81" s="334">
        <v>12</v>
      </c>
      <c r="G81" s="181">
        <v>18.7</v>
      </c>
      <c r="H81" s="181"/>
      <c r="I81" s="185">
        <f t="shared" si="8"/>
        <v>0</v>
      </c>
    </row>
    <row r="82" spans="1:10" s="110" customFormat="1" ht="30">
      <c r="A82" s="186" t="s">
        <v>164</v>
      </c>
      <c r="B82" s="332">
        <v>89711</v>
      </c>
      <c r="C82" s="332" t="s">
        <v>93</v>
      </c>
      <c r="D82" s="333" t="s">
        <v>416</v>
      </c>
      <c r="E82" s="332" t="s">
        <v>197</v>
      </c>
      <c r="F82" s="334">
        <v>12</v>
      </c>
      <c r="G82" s="181">
        <v>12.14</v>
      </c>
      <c r="H82" s="181"/>
      <c r="I82" s="185">
        <f t="shared" si="8"/>
        <v>0</v>
      </c>
    </row>
    <row r="83" spans="1:10" s="110" customFormat="1" ht="60">
      <c r="A83" s="186" t="s">
        <v>165</v>
      </c>
      <c r="B83" s="332" t="s">
        <v>565</v>
      </c>
      <c r="C83" s="332" t="s">
        <v>93</v>
      </c>
      <c r="D83" s="333" t="s">
        <v>566</v>
      </c>
      <c r="E83" s="332" t="s">
        <v>279</v>
      </c>
      <c r="F83" s="334">
        <v>1</v>
      </c>
      <c r="G83" s="181">
        <v>1152.75</v>
      </c>
      <c r="H83" s="181"/>
      <c r="I83" s="185">
        <f t="shared" si="8"/>
        <v>0</v>
      </c>
    </row>
    <row r="84" spans="1:10" s="110" customFormat="1" ht="60">
      <c r="A84" s="186" t="s">
        <v>166</v>
      </c>
      <c r="B84" s="402">
        <v>140103</v>
      </c>
      <c r="C84" s="332" t="s">
        <v>336</v>
      </c>
      <c r="D84" s="333" t="s">
        <v>571</v>
      </c>
      <c r="E84" s="332" t="s">
        <v>279</v>
      </c>
      <c r="F84" s="334">
        <v>1</v>
      </c>
      <c r="G84" s="181">
        <v>1629.08</v>
      </c>
      <c r="H84" s="181"/>
      <c r="I84" s="185">
        <f t="shared" si="8"/>
        <v>0</v>
      </c>
      <c r="J84" s="110">
        <f>1968.53/1.2764</f>
        <v>1542.2516452522721</v>
      </c>
    </row>
    <row r="85" spans="1:10" s="110" customFormat="1" ht="45">
      <c r="A85" s="186" t="s">
        <v>167</v>
      </c>
      <c r="B85" s="332" t="s">
        <v>290</v>
      </c>
      <c r="C85" s="332" t="s">
        <v>93</v>
      </c>
      <c r="D85" s="333" t="s">
        <v>567</v>
      </c>
      <c r="E85" s="332" t="s">
        <v>279</v>
      </c>
      <c r="F85" s="334">
        <v>1</v>
      </c>
      <c r="G85" s="181">
        <v>1082.8499999999999</v>
      </c>
      <c r="H85" s="181"/>
      <c r="I85" s="185">
        <f t="shared" si="8"/>
        <v>0</v>
      </c>
    </row>
    <row r="86" spans="1:10" s="110" customFormat="1" ht="45">
      <c r="A86" s="186" t="s">
        <v>168</v>
      </c>
      <c r="B86" s="332">
        <v>89366</v>
      </c>
      <c r="C86" s="332" t="s">
        <v>93</v>
      </c>
      <c r="D86" s="333" t="s">
        <v>637</v>
      </c>
      <c r="E86" s="332" t="s">
        <v>192</v>
      </c>
      <c r="F86" s="334">
        <v>11</v>
      </c>
      <c r="G86" s="181">
        <v>9.57</v>
      </c>
      <c r="H86" s="181"/>
      <c r="I86" s="185">
        <f t="shared" si="8"/>
        <v>0</v>
      </c>
    </row>
    <row r="87" spans="1:10" s="110" customFormat="1" ht="30">
      <c r="A87" s="186" t="s">
        <v>169</v>
      </c>
      <c r="B87" s="332">
        <v>89362</v>
      </c>
      <c r="C87" s="332" t="s">
        <v>93</v>
      </c>
      <c r="D87" s="333" t="s">
        <v>393</v>
      </c>
      <c r="E87" s="332" t="s">
        <v>192</v>
      </c>
      <c r="F87" s="334">
        <v>7</v>
      </c>
      <c r="G87" s="181">
        <v>5.21</v>
      </c>
      <c r="H87" s="181"/>
      <c r="I87" s="185">
        <f t="shared" si="8"/>
        <v>0</v>
      </c>
    </row>
    <row r="88" spans="1:10" s="110" customFormat="1" ht="30">
      <c r="A88" s="186" t="s">
        <v>170</v>
      </c>
      <c r="B88" s="332">
        <v>89395</v>
      </c>
      <c r="C88" s="332" t="s">
        <v>93</v>
      </c>
      <c r="D88" s="333" t="s">
        <v>395</v>
      </c>
      <c r="E88" s="332" t="s">
        <v>192</v>
      </c>
      <c r="F88" s="334">
        <v>7</v>
      </c>
      <c r="G88" s="181">
        <v>7.6</v>
      </c>
      <c r="H88" s="181"/>
      <c r="I88" s="185">
        <f t="shared" si="8"/>
        <v>0</v>
      </c>
    </row>
    <row r="89" spans="1:10" s="110" customFormat="1" ht="30">
      <c r="A89" s="186" t="s">
        <v>171</v>
      </c>
      <c r="B89" s="332">
        <v>89353</v>
      </c>
      <c r="C89" s="332" t="s">
        <v>93</v>
      </c>
      <c r="D89" s="333" t="s">
        <v>638</v>
      </c>
      <c r="E89" s="332" t="s">
        <v>192</v>
      </c>
      <c r="F89" s="334">
        <v>3</v>
      </c>
      <c r="G89" s="181">
        <v>27.05</v>
      </c>
      <c r="H89" s="181"/>
      <c r="I89" s="185">
        <f t="shared" si="8"/>
        <v>0</v>
      </c>
    </row>
    <row r="90" spans="1:10" s="110" customFormat="1" ht="30">
      <c r="A90" s="186" t="s">
        <v>172</v>
      </c>
      <c r="B90" s="332">
        <v>72784</v>
      </c>
      <c r="C90" s="332" t="s">
        <v>93</v>
      </c>
      <c r="D90" s="333" t="s">
        <v>396</v>
      </c>
      <c r="E90" s="332" t="s">
        <v>192</v>
      </c>
      <c r="F90" s="334">
        <v>6</v>
      </c>
      <c r="G90" s="181">
        <v>14.83</v>
      </c>
      <c r="H90" s="181"/>
      <c r="I90" s="185">
        <f t="shared" si="8"/>
        <v>0</v>
      </c>
    </row>
    <row r="91" spans="1:10" s="110" customFormat="1" ht="45">
      <c r="A91" s="186" t="s">
        <v>173</v>
      </c>
      <c r="B91" s="332">
        <v>89381</v>
      </c>
      <c r="C91" s="332" t="s">
        <v>93</v>
      </c>
      <c r="D91" s="333" t="s">
        <v>639</v>
      </c>
      <c r="E91" s="332" t="s">
        <v>192</v>
      </c>
      <c r="F91" s="334">
        <v>3</v>
      </c>
      <c r="G91" s="181">
        <v>7.8</v>
      </c>
      <c r="H91" s="181"/>
      <c r="I91" s="185">
        <f t="shared" si="8"/>
        <v>0</v>
      </c>
    </row>
    <row r="92" spans="1:10" s="110" customFormat="1" ht="30">
      <c r="A92" s="186" t="s">
        <v>174</v>
      </c>
      <c r="B92" s="332">
        <v>89356</v>
      </c>
      <c r="C92" s="332" t="s">
        <v>93</v>
      </c>
      <c r="D92" s="333" t="s">
        <v>390</v>
      </c>
      <c r="E92" s="332" t="s">
        <v>197</v>
      </c>
      <c r="F92" s="334">
        <v>18</v>
      </c>
      <c r="G92" s="181">
        <v>12.75</v>
      </c>
      <c r="H92" s="181"/>
      <c r="I92" s="185">
        <f t="shared" si="8"/>
        <v>0</v>
      </c>
    </row>
    <row r="93" spans="1:10" s="110" customFormat="1" ht="30">
      <c r="A93" s="186" t="s">
        <v>175</v>
      </c>
      <c r="B93" s="332">
        <v>89357</v>
      </c>
      <c r="C93" s="332" t="s">
        <v>93</v>
      </c>
      <c r="D93" s="333" t="s">
        <v>391</v>
      </c>
      <c r="E93" s="332" t="s">
        <v>197</v>
      </c>
      <c r="F93" s="334">
        <v>42</v>
      </c>
      <c r="G93" s="181">
        <v>18.09</v>
      </c>
      <c r="H93" s="181"/>
      <c r="I93" s="185">
        <f t="shared" si="8"/>
        <v>0</v>
      </c>
    </row>
    <row r="94" spans="1:10" s="110" customFormat="1" ht="30">
      <c r="A94" s="186" t="s">
        <v>176</v>
      </c>
      <c r="B94" s="402">
        <v>170549</v>
      </c>
      <c r="C94" s="332" t="s">
        <v>336</v>
      </c>
      <c r="D94" s="333" t="s">
        <v>557</v>
      </c>
      <c r="E94" s="332" t="s">
        <v>192</v>
      </c>
      <c r="F94" s="334">
        <v>1</v>
      </c>
      <c r="G94" s="181">
        <v>1309.08</v>
      </c>
      <c r="H94" s="181"/>
      <c r="I94" s="185">
        <f t="shared" si="8"/>
        <v>0</v>
      </c>
      <c r="J94" s="110">
        <f>1647.4/1.2764</f>
        <v>1290.6612347226576</v>
      </c>
    </row>
    <row r="95" spans="1:10" s="110" customFormat="1" ht="30">
      <c r="A95" s="186" t="s">
        <v>177</v>
      </c>
      <c r="B95" s="332" t="s">
        <v>568</v>
      </c>
      <c r="C95" s="332" t="s">
        <v>93</v>
      </c>
      <c r="D95" s="333" t="s">
        <v>398</v>
      </c>
      <c r="E95" s="332" t="s">
        <v>192</v>
      </c>
      <c r="F95" s="334">
        <v>1</v>
      </c>
      <c r="G95" s="181">
        <v>47.68</v>
      </c>
      <c r="H95" s="181"/>
      <c r="I95" s="185">
        <f t="shared" si="8"/>
        <v>0</v>
      </c>
    </row>
    <row r="96" spans="1:10" s="110" customFormat="1" ht="30">
      <c r="A96" s="186" t="s">
        <v>178</v>
      </c>
      <c r="B96" s="332" t="s">
        <v>569</v>
      </c>
      <c r="C96" s="332" t="s">
        <v>93</v>
      </c>
      <c r="D96" s="333" t="s">
        <v>404</v>
      </c>
      <c r="E96" s="332" t="s">
        <v>192</v>
      </c>
      <c r="F96" s="334">
        <v>2</v>
      </c>
      <c r="G96" s="181">
        <v>119.53</v>
      </c>
      <c r="H96" s="181"/>
      <c r="I96" s="185">
        <f t="shared" si="8"/>
        <v>0</v>
      </c>
    </row>
    <row r="97" spans="1:9" s="110" customFormat="1" ht="45">
      <c r="A97" s="186" t="s">
        <v>179</v>
      </c>
      <c r="B97" s="332">
        <v>72787</v>
      </c>
      <c r="C97" s="332" t="s">
        <v>93</v>
      </c>
      <c r="D97" s="333" t="s">
        <v>399</v>
      </c>
      <c r="E97" s="332" t="s">
        <v>192</v>
      </c>
      <c r="F97" s="334">
        <v>3</v>
      </c>
      <c r="G97" s="181">
        <v>33.590000000000003</v>
      </c>
      <c r="H97" s="181"/>
      <c r="I97" s="185">
        <f t="shared" si="8"/>
        <v>0</v>
      </c>
    </row>
    <row r="98" spans="1:9" s="110" customFormat="1" ht="30">
      <c r="A98" s="186" t="s">
        <v>180</v>
      </c>
      <c r="B98" s="332">
        <v>72785</v>
      </c>
      <c r="C98" s="332" t="s">
        <v>93</v>
      </c>
      <c r="D98" s="333" t="s">
        <v>400</v>
      </c>
      <c r="E98" s="332" t="s">
        <v>192</v>
      </c>
      <c r="F98" s="334">
        <v>2</v>
      </c>
      <c r="G98" s="181">
        <v>18.23</v>
      </c>
      <c r="H98" s="181"/>
      <c r="I98" s="185">
        <f t="shared" si="8"/>
        <v>0</v>
      </c>
    </row>
    <row r="99" spans="1:9" s="110" customFormat="1" ht="45">
      <c r="A99" s="186" t="s">
        <v>181</v>
      </c>
      <c r="B99" s="332">
        <v>72797</v>
      </c>
      <c r="C99" s="332" t="s">
        <v>93</v>
      </c>
      <c r="D99" s="333" t="s">
        <v>401</v>
      </c>
      <c r="E99" s="332" t="s">
        <v>192</v>
      </c>
      <c r="F99" s="334">
        <v>1</v>
      </c>
      <c r="G99" s="181">
        <v>18.21</v>
      </c>
      <c r="H99" s="181"/>
      <c r="I99" s="185">
        <f t="shared" si="8"/>
        <v>0</v>
      </c>
    </row>
    <row r="100" spans="1:9" s="110" customFormat="1" ht="30">
      <c r="A100" s="186" t="s">
        <v>182</v>
      </c>
      <c r="B100" s="332">
        <v>89367</v>
      </c>
      <c r="C100" s="332" t="s">
        <v>93</v>
      </c>
      <c r="D100" s="333" t="s">
        <v>402</v>
      </c>
      <c r="E100" s="332" t="s">
        <v>192</v>
      </c>
      <c r="F100" s="334">
        <v>1</v>
      </c>
      <c r="G100" s="181">
        <v>6.99</v>
      </c>
      <c r="H100" s="181"/>
      <c r="I100" s="185">
        <f t="shared" si="8"/>
        <v>0</v>
      </c>
    </row>
    <row r="101" spans="1:9" s="110" customFormat="1" ht="30">
      <c r="A101" s="186" t="s">
        <v>183</v>
      </c>
      <c r="B101" s="332">
        <v>89398</v>
      </c>
      <c r="C101" s="332" t="s">
        <v>93</v>
      </c>
      <c r="D101" s="333" t="s">
        <v>403</v>
      </c>
      <c r="E101" s="332" t="s">
        <v>192</v>
      </c>
      <c r="F101" s="334">
        <v>1</v>
      </c>
      <c r="G101" s="181">
        <v>10.67</v>
      </c>
      <c r="H101" s="181"/>
      <c r="I101" s="185">
        <f t="shared" si="8"/>
        <v>0</v>
      </c>
    </row>
    <row r="102" spans="1:9" s="110" customFormat="1" ht="30">
      <c r="A102" s="186" t="s">
        <v>184</v>
      </c>
      <c r="B102" s="332">
        <v>89626</v>
      </c>
      <c r="C102" s="332" t="s">
        <v>93</v>
      </c>
      <c r="D102" s="333" t="s">
        <v>558</v>
      </c>
      <c r="E102" s="332" t="s">
        <v>192</v>
      </c>
      <c r="F102" s="334">
        <v>1</v>
      </c>
      <c r="G102" s="181">
        <v>19.04</v>
      </c>
      <c r="H102" s="181"/>
      <c r="I102" s="185">
        <f t="shared" si="8"/>
        <v>0</v>
      </c>
    </row>
    <row r="103" spans="1:9" s="110" customFormat="1" ht="30">
      <c r="A103" s="186" t="s">
        <v>185</v>
      </c>
      <c r="B103" s="332">
        <v>89624</v>
      </c>
      <c r="C103" s="332" t="s">
        <v>93</v>
      </c>
      <c r="D103" s="333" t="s">
        <v>640</v>
      </c>
      <c r="E103" s="332" t="s">
        <v>192</v>
      </c>
      <c r="F103" s="334">
        <v>3</v>
      </c>
      <c r="G103" s="181">
        <v>12.19</v>
      </c>
      <c r="H103" s="181"/>
      <c r="I103" s="185">
        <f t="shared" si="8"/>
        <v>0</v>
      </c>
    </row>
    <row r="104" spans="1:9" s="110" customFormat="1" ht="30">
      <c r="A104" s="186" t="s">
        <v>186</v>
      </c>
      <c r="B104" s="332">
        <v>89627</v>
      </c>
      <c r="C104" s="332" t="s">
        <v>93</v>
      </c>
      <c r="D104" s="333" t="s">
        <v>559</v>
      </c>
      <c r="E104" s="332" t="s">
        <v>192</v>
      </c>
      <c r="F104" s="334">
        <v>1</v>
      </c>
      <c r="G104" s="181">
        <v>14.68</v>
      </c>
      <c r="H104" s="181"/>
      <c r="I104" s="185">
        <f t="shared" si="8"/>
        <v>0</v>
      </c>
    </row>
    <row r="105" spans="1:9" s="110" customFormat="1" ht="30">
      <c r="A105" s="186" t="s">
        <v>187</v>
      </c>
      <c r="B105" s="332">
        <v>72293</v>
      </c>
      <c r="C105" s="332" t="s">
        <v>93</v>
      </c>
      <c r="D105" s="333" t="s">
        <v>560</v>
      </c>
      <c r="E105" s="332" t="s">
        <v>192</v>
      </c>
      <c r="F105" s="334">
        <v>1</v>
      </c>
      <c r="G105" s="181">
        <v>4.9000000000000004</v>
      </c>
      <c r="H105" s="181"/>
      <c r="I105" s="185">
        <f t="shared" si="8"/>
        <v>0</v>
      </c>
    </row>
    <row r="106" spans="1:9">
      <c r="A106" s="558"/>
      <c r="B106" s="559"/>
      <c r="C106" s="559"/>
      <c r="D106" s="559"/>
      <c r="E106" s="559"/>
      <c r="F106" s="559"/>
      <c r="G106" s="557" t="s">
        <v>100</v>
      </c>
      <c r="H106" s="557"/>
      <c r="I106" s="192">
        <f>SUM(I62:I105)</f>
        <v>0</v>
      </c>
    </row>
    <row r="107" spans="1:9">
      <c r="A107" s="115" t="s">
        <v>188</v>
      </c>
      <c r="B107" s="560" t="s">
        <v>189</v>
      </c>
      <c r="C107" s="560"/>
      <c r="D107" s="560"/>
      <c r="E107" s="560"/>
      <c r="F107" s="560"/>
      <c r="G107" s="560"/>
      <c r="H107" s="560"/>
      <c r="I107" s="561"/>
    </row>
    <row r="108" spans="1:9" ht="45">
      <c r="A108" s="348" t="s">
        <v>190</v>
      </c>
      <c r="B108" s="349" t="s">
        <v>604</v>
      </c>
      <c r="C108" s="349" t="s">
        <v>93</v>
      </c>
      <c r="D108" s="353" t="s">
        <v>603</v>
      </c>
      <c r="E108" s="354" t="s">
        <v>595</v>
      </c>
      <c r="F108" s="356">
        <v>1</v>
      </c>
      <c r="G108" s="356">
        <v>102.51</v>
      </c>
      <c r="H108" s="350"/>
      <c r="I108" s="351">
        <f t="shared" ref="I108:I133" si="9">ROUNDDOWN(F108*H108,2)</f>
        <v>0</v>
      </c>
    </row>
    <row r="109" spans="1:9" ht="45">
      <c r="A109" s="348" t="s">
        <v>193</v>
      </c>
      <c r="B109" s="349" t="s">
        <v>191</v>
      </c>
      <c r="C109" s="349" t="s">
        <v>93</v>
      </c>
      <c r="D109" s="353" t="s">
        <v>599</v>
      </c>
      <c r="E109" s="354" t="s">
        <v>595</v>
      </c>
      <c r="F109" s="356">
        <v>4</v>
      </c>
      <c r="G109" s="356">
        <v>11.61</v>
      </c>
      <c r="H109" s="350"/>
      <c r="I109" s="351">
        <f t="shared" si="9"/>
        <v>0</v>
      </c>
    </row>
    <row r="110" spans="1:9" s="27" customFormat="1" ht="45">
      <c r="A110" s="348" t="s">
        <v>195</v>
      </c>
      <c r="B110" s="349" t="s">
        <v>194</v>
      </c>
      <c r="C110" s="349" t="s">
        <v>93</v>
      </c>
      <c r="D110" s="353" t="s">
        <v>600</v>
      </c>
      <c r="E110" s="354" t="s">
        <v>595</v>
      </c>
      <c r="F110" s="356">
        <v>4</v>
      </c>
      <c r="G110" s="356">
        <v>54.41</v>
      </c>
      <c r="H110" s="350"/>
      <c r="I110" s="351">
        <f t="shared" ref="I110" si="10">ROUNDDOWN(F110*H110,2)</f>
        <v>0</v>
      </c>
    </row>
    <row r="111" spans="1:9" ht="30">
      <c r="A111" s="348" t="s">
        <v>196</v>
      </c>
      <c r="B111" s="553" t="s">
        <v>99</v>
      </c>
      <c r="C111" s="554"/>
      <c r="D111" s="357" t="s">
        <v>602</v>
      </c>
      <c r="E111" s="354" t="s">
        <v>595</v>
      </c>
      <c r="F111" s="356">
        <v>1</v>
      </c>
      <c r="G111" s="356">
        <v>128.29</v>
      </c>
      <c r="H111" s="350"/>
      <c r="I111" s="351">
        <f t="shared" si="9"/>
        <v>0</v>
      </c>
    </row>
    <row r="112" spans="1:9" ht="30">
      <c r="A112" s="352" t="s">
        <v>198</v>
      </c>
      <c r="B112" s="355">
        <v>72934</v>
      </c>
      <c r="C112" s="349" t="s">
        <v>93</v>
      </c>
      <c r="D112" s="353" t="s">
        <v>573</v>
      </c>
      <c r="E112" s="354" t="s">
        <v>197</v>
      </c>
      <c r="F112" s="356">
        <v>186.2</v>
      </c>
      <c r="G112" s="356">
        <v>4.9800000000000004</v>
      </c>
      <c r="H112" s="350"/>
      <c r="I112" s="351">
        <f t="shared" si="9"/>
        <v>0</v>
      </c>
    </row>
    <row r="113" spans="1:9" ht="30">
      <c r="A113" s="352" t="s">
        <v>199</v>
      </c>
      <c r="B113" s="355">
        <v>72935</v>
      </c>
      <c r="C113" s="349" t="s">
        <v>93</v>
      </c>
      <c r="D113" s="353" t="s">
        <v>574</v>
      </c>
      <c r="E113" s="354" t="s">
        <v>197</v>
      </c>
      <c r="F113" s="356">
        <v>15.7</v>
      </c>
      <c r="G113" s="356">
        <v>6.34</v>
      </c>
      <c r="H113" s="350"/>
      <c r="I113" s="351">
        <f t="shared" si="9"/>
        <v>0</v>
      </c>
    </row>
    <row r="114" spans="1:9" ht="45">
      <c r="A114" s="352" t="s">
        <v>200</v>
      </c>
      <c r="B114" s="355">
        <v>73613</v>
      </c>
      <c r="C114" s="349" t="s">
        <v>93</v>
      </c>
      <c r="D114" s="353" t="s">
        <v>575</v>
      </c>
      <c r="E114" s="354" t="s">
        <v>197</v>
      </c>
      <c r="F114" s="356">
        <v>2</v>
      </c>
      <c r="G114" s="356">
        <v>11.28</v>
      </c>
      <c r="H114" s="350"/>
      <c r="I114" s="351">
        <f t="shared" si="9"/>
        <v>0</v>
      </c>
    </row>
    <row r="115" spans="1:9" ht="45">
      <c r="A115" s="352" t="s">
        <v>202</v>
      </c>
      <c r="B115" s="355" t="s">
        <v>201</v>
      </c>
      <c r="C115" s="349" t="s">
        <v>93</v>
      </c>
      <c r="D115" s="353" t="s">
        <v>576</v>
      </c>
      <c r="E115" s="354" t="s">
        <v>197</v>
      </c>
      <c r="F115" s="356">
        <v>2</v>
      </c>
      <c r="G115" s="356">
        <v>12.85</v>
      </c>
      <c r="H115" s="350"/>
      <c r="I115" s="351">
        <f t="shared" si="9"/>
        <v>0</v>
      </c>
    </row>
    <row r="116" spans="1:9" ht="45">
      <c r="A116" s="352" t="s">
        <v>203</v>
      </c>
      <c r="B116" s="355">
        <v>55867</v>
      </c>
      <c r="C116" s="349" t="s">
        <v>93</v>
      </c>
      <c r="D116" s="353" t="s">
        <v>577</v>
      </c>
      <c r="E116" s="354" t="s">
        <v>197</v>
      </c>
      <c r="F116" s="356">
        <v>1</v>
      </c>
      <c r="G116" s="356">
        <v>44.36</v>
      </c>
      <c r="H116" s="350"/>
      <c r="I116" s="351">
        <f t="shared" si="9"/>
        <v>0</v>
      </c>
    </row>
    <row r="117" spans="1:9" ht="30">
      <c r="A117" s="352" t="s">
        <v>204</v>
      </c>
      <c r="B117" s="355">
        <v>72335</v>
      </c>
      <c r="C117" s="349" t="s">
        <v>93</v>
      </c>
      <c r="D117" s="353" t="s">
        <v>578</v>
      </c>
      <c r="E117" s="354" t="s">
        <v>595</v>
      </c>
      <c r="F117" s="356">
        <v>12</v>
      </c>
      <c r="G117" s="356">
        <v>3.14</v>
      </c>
      <c r="H117" s="350"/>
      <c r="I117" s="351">
        <f t="shared" si="9"/>
        <v>0</v>
      </c>
    </row>
    <row r="118" spans="1:9" ht="30">
      <c r="A118" s="352" t="s">
        <v>205</v>
      </c>
      <c r="B118" s="355">
        <v>72331</v>
      </c>
      <c r="C118" s="349" t="s">
        <v>93</v>
      </c>
      <c r="D118" s="353" t="s">
        <v>579</v>
      </c>
      <c r="E118" s="354" t="s">
        <v>595</v>
      </c>
      <c r="F118" s="356">
        <v>9</v>
      </c>
      <c r="G118" s="356">
        <v>9.83</v>
      </c>
      <c r="H118" s="350"/>
      <c r="I118" s="351">
        <f t="shared" si="9"/>
        <v>0</v>
      </c>
    </row>
    <row r="119" spans="1:9">
      <c r="A119" s="352" t="s">
        <v>206</v>
      </c>
      <c r="B119" s="355">
        <v>72335</v>
      </c>
      <c r="C119" s="349" t="s">
        <v>93</v>
      </c>
      <c r="D119" s="353" t="s">
        <v>580</v>
      </c>
      <c r="E119" s="354" t="s">
        <v>595</v>
      </c>
      <c r="F119" s="356">
        <v>11</v>
      </c>
      <c r="G119" s="356">
        <v>3.14</v>
      </c>
      <c r="H119" s="350"/>
      <c r="I119" s="351">
        <f t="shared" si="9"/>
        <v>0</v>
      </c>
    </row>
    <row r="120" spans="1:9" ht="30">
      <c r="A120" s="352" t="s">
        <v>208</v>
      </c>
      <c r="B120" s="355">
        <v>84542</v>
      </c>
      <c r="C120" s="349" t="s">
        <v>93</v>
      </c>
      <c r="D120" s="353" t="s">
        <v>581</v>
      </c>
      <c r="E120" s="354" t="s">
        <v>595</v>
      </c>
      <c r="F120" s="356">
        <v>2</v>
      </c>
      <c r="G120" s="356">
        <v>29.13</v>
      </c>
      <c r="H120" s="350"/>
      <c r="I120" s="351">
        <f t="shared" si="9"/>
        <v>0</v>
      </c>
    </row>
    <row r="121" spans="1:9" ht="30">
      <c r="A121" s="352" t="s">
        <v>210</v>
      </c>
      <c r="B121" s="355">
        <v>72332</v>
      </c>
      <c r="C121" s="349" t="s">
        <v>93</v>
      </c>
      <c r="D121" s="353" t="s">
        <v>582</v>
      </c>
      <c r="E121" s="354" t="s">
        <v>595</v>
      </c>
      <c r="F121" s="356">
        <v>1</v>
      </c>
      <c r="G121" s="356">
        <v>18.91</v>
      </c>
      <c r="H121" s="350"/>
      <c r="I121" s="351">
        <f t="shared" si="9"/>
        <v>0</v>
      </c>
    </row>
    <row r="122" spans="1:9" ht="45">
      <c r="A122" s="352" t="s">
        <v>211</v>
      </c>
      <c r="B122" s="355">
        <v>83540</v>
      </c>
      <c r="C122" s="349" t="s">
        <v>93</v>
      </c>
      <c r="D122" s="353" t="s">
        <v>583</v>
      </c>
      <c r="E122" s="354" t="s">
        <v>595</v>
      </c>
      <c r="F122" s="356">
        <v>21</v>
      </c>
      <c r="G122" s="356">
        <v>11.97</v>
      </c>
      <c r="H122" s="350"/>
      <c r="I122" s="351">
        <f t="shared" si="9"/>
        <v>0</v>
      </c>
    </row>
    <row r="123" spans="1:9" ht="37.5" customHeight="1">
      <c r="A123" s="352" t="s">
        <v>212</v>
      </c>
      <c r="B123" s="355">
        <v>83566</v>
      </c>
      <c r="C123" s="349" t="s">
        <v>93</v>
      </c>
      <c r="D123" s="353" t="s">
        <v>584</v>
      </c>
      <c r="E123" s="354" t="s">
        <v>595</v>
      </c>
      <c r="F123" s="356">
        <v>2</v>
      </c>
      <c r="G123" s="356">
        <v>20.68</v>
      </c>
      <c r="H123" s="350"/>
      <c r="I123" s="351">
        <f t="shared" si="9"/>
        <v>0</v>
      </c>
    </row>
    <row r="124" spans="1:9" ht="45">
      <c r="A124" s="352" t="s">
        <v>213</v>
      </c>
      <c r="B124" s="349">
        <v>68066</v>
      </c>
      <c r="C124" s="349" t="s">
        <v>93</v>
      </c>
      <c r="D124" s="353" t="s">
        <v>585</v>
      </c>
      <c r="E124" s="354" t="s">
        <v>595</v>
      </c>
      <c r="F124" s="356">
        <v>3</v>
      </c>
      <c r="G124" s="356">
        <v>94.51</v>
      </c>
      <c r="H124" s="350"/>
      <c r="I124" s="351">
        <f t="shared" si="9"/>
        <v>0</v>
      </c>
    </row>
    <row r="125" spans="1:9" ht="30">
      <c r="A125" s="352" t="s">
        <v>214</v>
      </c>
      <c r="B125" s="355">
        <v>83420</v>
      </c>
      <c r="C125" s="349" t="s">
        <v>93</v>
      </c>
      <c r="D125" s="353" t="s">
        <v>586</v>
      </c>
      <c r="E125" s="354" t="s">
        <v>197</v>
      </c>
      <c r="F125" s="356">
        <v>62.5</v>
      </c>
      <c r="G125" s="356">
        <v>6.97</v>
      </c>
      <c r="H125" s="350"/>
      <c r="I125" s="351">
        <f t="shared" si="9"/>
        <v>0</v>
      </c>
    </row>
    <row r="126" spans="1:9" ht="30">
      <c r="A126" s="352" t="s">
        <v>215</v>
      </c>
      <c r="B126" s="355" t="s">
        <v>596</v>
      </c>
      <c r="C126" s="349" t="s">
        <v>93</v>
      </c>
      <c r="D126" s="353" t="s">
        <v>587</v>
      </c>
      <c r="E126" s="354" t="s">
        <v>197</v>
      </c>
      <c r="F126" s="356">
        <v>6.1</v>
      </c>
      <c r="G126" s="356">
        <v>7.38</v>
      </c>
      <c r="H126" s="350"/>
      <c r="I126" s="351">
        <f t="shared" si="9"/>
        <v>0</v>
      </c>
    </row>
    <row r="127" spans="1:9" ht="30">
      <c r="A127" s="352" t="s">
        <v>216</v>
      </c>
      <c r="B127" s="355" t="s">
        <v>597</v>
      </c>
      <c r="C127" s="349" t="s">
        <v>93</v>
      </c>
      <c r="D127" s="353" t="s">
        <v>588</v>
      </c>
      <c r="E127" s="354" t="s">
        <v>197</v>
      </c>
      <c r="F127" s="356">
        <v>37.4</v>
      </c>
      <c r="G127" s="356">
        <v>3.64</v>
      </c>
      <c r="H127" s="350"/>
      <c r="I127" s="351">
        <f t="shared" si="9"/>
        <v>0</v>
      </c>
    </row>
    <row r="128" spans="1:9" ht="30">
      <c r="A128" s="352" t="s">
        <v>218</v>
      </c>
      <c r="B128" s="355" t="s">
        <v>219</v>
      </c>
      <c r="C128" s="349" t="s">
        <v>93</v>
      </c>
      <c r="D128" s="353" t="s">
        <v>589</v>
      </c>
      <c r="E128" s="354" t="s">
        <v>197</v>
      </c>
      <c r="F128" s="356">
        <v>664.8</v>
      </c>
      <c r="G128" s="356">
        <v>2.5099999999999998</v>
      </c>
      <c r="H128" s="350"/>
      <c r="I128" s="351">
        <f t="shared" si="9"/>
        <v>0</v>
      </c>
    </row>
    <row r="129" spans="1:10" ht="60">
      <c r="A129" s="352" t="s">
        <v>220</v>
      </c>
      <c r="B129" s="553" t="s">
        <v>285</v>
      </c>
      <c r="C129" s="554"/>
      <c r="D129" s="353" t="s">
        <v>590</v>
      </c>
      <c r="E129" s="354" t="s">
        <v>595</v>
      </c>
      <c r="F129" s="356">
        <v>14</v>
      </c>
      <c r="G129" s="356">
        <v>92.06</v>
      </c>
      <c r="H129" s="350"/>
      <c r="I129" s="351">
        <f t="shared" si="9"/>
        <v>0</v>
      </c>
    </row>
    <row r="130" spans="1:10" ht="75">
      <c r="A130" s="352" t="s">
        <v>221</v>
      </c>
      <c r="B130" s="553" t="s">
        <v>207</v>
      </c>
      <c r="C130" s="554"/>
      <c r="D130" s="353" t="s">
        <v>591</v>
      </c>
      <c r="E130" s="354" t="s">
        <v>595</v>
      </c>
      <c r="F130" s="356">
        <v>2</v>
      </c>
      <c r="G130" s="356">
        <v>174.11</v>
      </c>
      <c r="H130" s="350"/>
      <c r="I130" s="351">
        <f t="shared" si="9"/>
        <v>0</v>
      </c>
    </row>
    <row r="131" spans="1:10" ht="45">
      <c r="A131" s="352" t="s">
        <v>222</v>
      </c>
      <c r="B131" s="355" t="s">
        <v>598</v>
      </c>
      <c r="C131" s="349" t="s">
        <v>93</v>
      </c>
      <c r="D131" s="353" t="s">
        <v>592</v>
      </c>
      <c r="E131" s="354" t="s">
        <v>595</v>
      </c>
      <c r="F131" s="356">
        <v>1</v>
      </c>
      <c r="G131" s="356">
        <v>292.55</v>
      </c>
      <c r="H131" s="350"/>
      <c r="I131" s="351">
        <f t="shared" si="9"/>
        <v>0</v>
      </c>
    </row>
    <row r="132" spans="1:10" ht="30">
      <c r="A132" s="352" t="s">
        <v>223</v>
      </c>
      <c r="B132" s="355" t="s">
        <v>225</v>
      </c>
      <c r="C132" s="349" t="s">
        <v>93</v>
      </c>
      <c r="D132" s="353" t="s">
        <v>593</v>
      </c>
      <c r="E132" s="354" t="s">
        <v>595</v>
      </c>
      <c r="F132" s="356">
        <v>1</v>
      </c>
      <c r="G132" s="356">
        <v>1033.0899999999999</v>
      </c>
      <c r="H132" s="350"/>
      <c r="I132" s="351">
        <f t="shared" si="9"/>
        <v>0</v>
      </c>
    </row>
    <row r="133" spans="1:10" ht="60">
      <c r="A133" s="352" t="s">
        <v>224</v>
      </c>
      <c r="B133" s="553" t="s">
        <v>209</v>
      </c>
      <c r="C133" s="554"/>
      <c r="D133" s="353" t="s">
        <v>594</v>
      </c>
      <c r="E133" s="354" t="s">
        <v>595</v>
      </c>
      <c r="F133" s="356">
        <v>6</v>
      </c>
      <c r="G133" s="356">
        <v>107.2</v>
      </c>
      <c r="H133" s="350"/>
      <c r="I133" s="351">
        <f t="shared" si="9"/>
        <v>0</v>
      </c>
    </row>
    <row r="134" spans="1:10">
      <c r="A134" s="558"/>
      <c r="B134" s="559"/>
      <c r="C134" s="559"/>
      <c r="D134" s="559"/>
      <c r="E134" s="559"/>
      <c r="F134" s="559"/>
      <c r="G134" s="557" t="s">
        <v>100</v>
      </c>
      <c r="H134" s="557"/>
      <c r="I134" s="192">
        <f>SUM(I108:I133)</f>
        <v>0</v>
      </c>
    </row>
    <row r="135" spans="1:10">
      <c r="A135" s="115" t="s">
        <v>229</v>
      </c>
      <c r="B135" s="560" t="s">
        <v>230</v>
      </c>
      <c r="C135" s="560"/>
      <c r="D135" s="560"/>
      <c r="E135" s="560"/>
      <c r="F135" s="560"/>
      <c r="G135" s="560"/>
      <c r="H135" s="560"/>
      <c r="I135" s="561"/>
    </row>
    <row r="136" spans="1:10" ht="60">
      <c r="A136" s="191" t="s">
        <v>231</v>
      </c>
      <c r="B136" s="326">
        <v>86932</v>
      </c>
      <c r="C136" s="326" t="s">
        <v>93</v>
      </c>
      <c r="D136" s="329" t="s">
        <v>419</v>
      </c>
      <c r="E136" s="325" t="s">
        <v>570</v>
      </c>
      <c r="F136" s="224">
        <v>2</v>
      </c>
      <c r="G136" s="181">
        <v>352.15</v>
      </c>
      <c r="H136" s="181"/>
      <c r="I136" s="185">
        <f t="shared" ref="I136" si="11">ROUNDDOWN(F136*H136,2)</f>
        <v>0</v>
      </c>
    </row>
    <row r="137" spans="1:10" ht="60">
      <c r="A137" s="191" t="s">
        <v>232</v>
      </c>
      <c r="B137" s="403">
        <v>170136</v>
      </c>
      <c r="C137" s="362" t="s">
        <v>336</v>
      </c>
      <c r="D137" s="328" t="s">
        <v>561</v>
      </c>
      <c r="E137" s="362" t="s">
        <v>570</v>
      </c>
      <c r="F137" s="372">
        <v>1</v>
      </c>
      <c r="G137" s="181">
        <v>483.89</v>
      </c>
      <c r="H137" s="181"/>
      <c r="I137" s="185">
        <f t="shared" ref="I137:I146" si="12">ROUNDDOWN(F137*H137,2)</f>
        <v>0</v>
      </c>
      <c r="J137" s="110">
        <f>567.69/1.2764</f>
        <v>444.75869633343785</v>
      </c>
    </row>
    <row r="138" spans="1:10" ht="45">
      <c r="A138" s="191" t="s">
        <v>233</v>
      </c>
      <c r="B138" s="326">
        <v>86906</v>
      </c>
      <c r="C138" s="326" t="s">
        <v>93</v>
      </c>
      <c r="D138" s="328" t="s">
        <v>294</v>
      </c>
      <c r="E138" s="325" t="s">
        <v>570</v>
      </c>
      <c r="F138" s="224">
        <v>2</v>
      </c>
      <c r="G138" s="181">
        <v>27.76</v>
      </c>
      <c r="H138" s="181"/>
      <c r="I138" s="185">
        <f t="shared" si="12"/>
        <v>0</v>
      </c>
    </row>
    <row r="139" spans="1:10" s="27" customFormat="1" ht="45">
      <c r="A139" s="191" t="s">
        <v>234</v>
      </c>
      <c r="B139" s="326">
        <v>86912</v>
      </c>
      <c r="C139" s="326" t="s">
        <v>93</v>
      </c>
      <c r="D139" s="328" t="s">
        <v>295</v>
      </c>
      <c r="E139" s="325" t="s">
        <v>570</v>
      </c>
      <c r="F139" s="224">
        <v>1</v>
      </c>
      <c r="G139" s="181">
        <v>40.25</v>
      </c>
      <c r="H139" s="181"/>
      <c r="I139" s="185">
        <f t="shared" si="12"/>
        <v>0</v>
      </c>
    </row>
    <row r="140" spans="1:10" s="27" customFormat="1" ht="30">
      <c r="A140" s="191" t="s">
        <v>235</v>
      </c>
      <c r="B140" s="326">
        <v>86887</v>
      </c>
      <c r="C140" s="326" t="s">
        <v>93</v>
      </c>
      <c r="D140" s="328" t="s">
        <v>562</v>
      </c>
      <c r="E140" s="325" t="s">
        <v>570</v>
      </c>
      <c r="F140" s="224">
        <v>3</v>
      </c>
      <c r="G140" s="181">
        <v>28.73</v>
      </c>
      <c r="H140" s="181"/>
      <c r="I140" s="185">
        <f t="shared" si="12"/>
        <v>0</v>
      </c>
    </row>
    <row r="141" spans="1:10" s="27" customFormat="1" ht="30">
      <c r="A141" s="191" t="s">
        <v>236</v>
      </c>
      <c r="B141" s="403">
        <v>170519</v>
      </c>
      <c r="C141" s="362" t="s">
        <v>336</v>
      </c>
      <c r="D141" s="329" t="s">
        <v>421</v>
      </c>
      <c r="E141" s="362" t="s">
        <v>570</v>
      </c>
      <c r="F141" s="372">
        <v>3</v>
      </c>
      <c r="G141" s="181">
        <v>141.91</v>
      </c>
      <c r="H141" s="181"/>
      <c r="I141" s="185">
        <f t="shared" si="12"/>
        <v>0</v>
      </c>
      <c r="J141" s="110">
        <f>205.53/1.2764</f>
        <v>161.02319022250077</v>
      </c>
    </row>
    <row r="142" spans="1:10" s="27" customFormat="1" ht="30">
      <c r="A142" s="191" t="s">
        <v>238</v>
      </c>
      <c r="B142" s="403">
        <v>170133</v>
      </c>
      <c r="C142" s="362" t="s">
        <v>336</v>
      </c>
      <c r="D142" s="329" t="s">
        <v>572</v>
      </c>
      <c r="E142" s="362" t="s">
        <v>570</v>
      </c>
      <c r="F142" s="372">
        <v>2</v>
      </c>
      <c r="G142" s="181">
        <v>173.6</v>
      </c>
      <c r="H142" s="181"/>
      <c r="I142" s="185">
        <f t="shared" si="12"/>
        <v>0</v>
      </c>
      <c r="J142" s="110">
        <f>218.76/1.2764</f>
        <v>171.38827953619554</v>
      </c>
    </row>
    <row r="143" spans="1:10" s="27" customFormat="1" ht="30">
      <c r="A143" s="191" t="s">
        <v>239</v>
      </c>
      <c r="B143" s="403">
        <v>50205</v>
      </c>
      <c r="C143" s="362" t="s">
        <v>336</v>
      </c>
      <c r="D143" s="329" t="s">
        <v>677</v>
      </c>
      <c r="E143" s="326" t="s">
        <v>237</v>
      </c>
      <c r="F143" s="372">
        <v>0.72</v>
      </c>
      <c r="G143" s="181">
        <v>293.37</v>
      </c>
      <c r="H143" s="181"/>
      <c r="I143" s="185">
        <f t="shared" si="12"/>
        <v>0</v>
      </c>
      <c r="J143" s="110">
        <f>412.52/1.2764</f>
        <v>323.19022250078342</v>
      </c>
    </row>
    <row r="144" spans="1:10" s="27" customFormat="1" ht="60">
      <c r="A144" s="191" t="s">
        <v>240</v>
      </c>
      <c r="B144" s="399" t="s">
        <v>293</v>
      </c>
      <c r="C144" s="326" t="s">
        <v>93</v>
      </c>
      <c r="D144" s="329" t="s">
        <v>424</v>
      </c>
      <c r="E144" s="325" t="s">
        <v>570</v>
      </c>
      <c r="F144" s="224">
        <v>2</v>
      </c>
      <c r="G144" s="181">
        <v>399.09</v>
      </c>
      <c r="H144" s="181"/>
      <c r="I144" s="185">
        <f t="shared" si="12"/>
        <v>0</v>
      </c>
    </row>
    <row r="145" spans="1:12">
      <c r="A145" s="191" t="s">
        <v>563</v>
      </c>
      <c r="B145" s="403">
        <v>170220</v>
      </c>
      <c r="C145" s="362" t="s">
        <v>336</v>
      </c>
      <c r="D145" s="329" t="s">
        <v>672</v>
      </c>
      <c r="E145" s="326" t="s">
        <v>237</v>
      </c>
      <c r="F145" s="372">
        <v>0.8</v>
      </c>
      <c r="G145" s="181">
        <v>244.25</v>
      </c>
      <c r="H145" s="181"/>
      <c r="I145" s="185">
        <f t="shared" si="12"/>
        <v>0</v>
      </c>
      <c r="J145" s="110">
        <f>295.37/1.2764</f>
        <v>231.40864932623003</v>
      </c>
    </row>
    <row r="146" spans="1:12" ht="60">
      <c r="A146" s="191" t="s">
        <v>564</v>
      </c>
      <c r="B146" s="403">
        <v>170530</v>
      </c>
      <c r="C146" s="362" t="s">
        <v>336</v>
      </c>
      <c r="D146" s="329" t="s">
        <v>671</v>
      </c>
      <c r="E146" s="326" t="s">
        <v>192</v>
      </c>
      <c r="F146" s="372">
        <v>1</v>
      </c>
      <c r="G146" s="181">
        <v>218.99</v>
      </c>
      <c r="H146" s="181"/>
      <c r="I146" s="185">
        <f t="shared" si="12"/>
        <v>0</v>
      </c>
      <c r="J146" s="110">
        <f>298.54/1.2764</f>
        <v>233.8921968035099</v>
      </c>
    </row>
    <row r="147" spans="1:12">
      <c r="A147" s="558"/>
      <c r="B147" s="559"/>
      <c r="C147" s="559"/>
      <c r="D147" s="559"/>
      <c r="E147" s="559"/>
      <c r="F147" s="559"/>
      <c r="G147" s="557" t="s">
        <v>100</v>
      </c>
      <c r="H147" s="557"/>
      <c r="I147" s="192">
        <f>SUM(I136:I146)</f>
        <v>0</v>
      </c>
    </row>
    <row r="148" spans="1:12" s="27" customFormat="1">
      <c r="A148" s="115" t="s">
        <v>241</v>
      </c>
      <c r="B148" s="560" t="s">
        <v>516</v>
      </c>
      <c r="C148" s="560"/>
      <c r="D148" s="560"/>
      <c r="E148" s="560"/>
      <c r="F148" s="560"/>
      <c r="G148" s="560"/>
      <c r="H148" s="560"/>
      <c r="I148" s="561"/>
    </row>
    <row r="149" spans="1:12" s="27" customFormat="1" ht="49.5" customHeight="1">
      <c r="A149" s="346" t="s">
        <v>457</v>
      </c>
      <c r="B149" s="326">
        <v>84031</v>
      </c>
      <c r="C149" s="326" t="s">
        <v>93</v>
      </c>
      <c r="D149" s="327" t="s">
        <v>519</v>
      </c>
      <c r="E149" s="347" t="s">
        <v>237</v>
      </c>
      <c r="F149" s="224">
        <f>'MEMÓRIA DE CÁLCULO'!J590</f>
        <v>151.78064000000001</v>
      </c>
      <c r="G149" s="181">
        <v>96.32</v>
      </c>
      <c r="H149" s="181"/>
      <c r="I149" s="185">
        <f t="shared" ref="I149:I153" si="13">ROUNDDOWN(F149*H149,2)</f>
        <v>0</v>
      </c>
    </row>
    <row r="150" spans="1:12" s="27" customFormat="1" ht="49.5" customHeight="1">
      <c r="A150" s="346" t="s">
        <v>458</v>
      </c>
      <c r="B150" s="399" t="s">
        <v>530</v>
      </c>
      <c r="C150" s="326" t="s">
        <v>93</v>
      </c>
      <c r="D150" s="327" t="s">
        <v>531</v>
      </c>
      <c r="E150" s="347" t="s">
        <v>237</v>
      </c>
      <c r="F150" s="224">
        <f>'MEMÓRIA DE CÁLCULO'!J596</f>
        <v>151.78064000000001</v>
      </c>
      <c r="G150" s="181">
        <v>29.5</v>
      </c>
      <c r="H150" s="181"/>
      <c r="I150" s="185">
        <f t="shared" si="13"/>
        <v>0</v>
      </c>
    </row>
    <row r="151" spans="1:12" s="27" customFormat="1" ht="49.5" customHeight="1">
      <c r="A151" s="346" t="s">
        <v>459</v>
      </c>
      <c r="B151" s="326">
        <v>72104</v>
      </c>
      <c r="C151" s="326" t="s">
        <v>93</v>
      </c>
      <c r="D151" s="327" t="s">
        <v>521</v>
      </c>
      <c r="E151" s="347" t="s">
        <v>197</v>
      </c>
      <c r="F151" s="224">
        <f>'MEMÓRIA DE CÁLCULO'!J602</f>
        <v>7.22</v>
      </c>
      <c r="G151" s="181">
        <v>27.58</v>
      </c>
      <c r="H151" s="181"/>
      <c r="I151" s="185">
        <f t="shared" si="13"/>
        <v>0</v>
      </c>
    </row>
    <row r="152" spans="1:12" s="27" customFormat="1" ht="49.5" customHeight="1">
      <c r="A152" s="346" t="s">
        <v>613</v>
      </c>
      <c r="B152" s="326">
        <v>84045</v>
      </c>
      <c r="C152" s="326" t="s">
        <v>93</v>
      </c>
      <c r="D152" s="327" t="s">
        <v>522</v>
      </c>
      <c r="E152" s="347" t="s">
        <v>197</v>
      </c>
      <c r="F152" s="224">
        <f>'MEMÓRIA DE CÁLCULO'!J607</f>
        <v>6.7</v>
      </c>
      <c r="G152" s="181">
        <v>26.2</v>
      </c>
      <c r="H152" s="181"/>
      <c r="I152" s="185">
        <f t="shared" si="13"/>
        <v>0</v>
      </c>
    </row>
    <row r="153" spans="1:12" s="27" customFormat="1" ht="49.5" customHeight="1">
      <c r="A153" s="346" t="s">
        <v>614</v>
      </c>
      <c r="B153" s="326">
        <v>72107</v>
      </c>
      <c r="C153" s="326" t="s">
        <v>93</v>
      </c>
      <c r="D153" s="327" t="s">
        <v>526</v>
      </c>
      <c r="E153" s="347" t="s">
        <v>197</v>
      </c>
      <c r="F153" s="224">
        <f>'MEMÓRIA DE CÁLCULO'!J612</f>
        <v>29.33</v>
      </c>
      <c r="G153" s="181">
        <v>21.12</v>
      </c>
      <c r="H153" s="181"/>
      <c r="I153" s="185">
        <f t="shared" si="13"/>
        <v>0</v>
      </c>
    </row>
    <row r="154" spans="1:12" s="27" customFormat="1" ht="21" customHeight="1">
      <c r="A154" s="558"/>
      <c r="B154" s="559"/>
      <c r="C154" s="559"/>
      <c r="D154" s="559"/>
      <c r="E154" s="559"/>
      <c r="F154" s="559"/>
      <c r="G154" s="557" t="s">
        <v>100</v>
      </c>
      <c r="H154" s="557"/>
      <c r="I154" s="192">
        <f>SUM(I149:I153)</f>
        <v>0</v>
      </c>
    </row>
    <row r="155" spans="1:12">
      <c r="A155" s="115" t="s">
        <v>242</v>
      </c>
      <c r="B155" s="560" t="s">
        <v>243</v>
      </c>
      <c r="C155" s="560"/>
      <c r="D155" s="560"/>
      <c r="E155" s="560"/>
      <c r="F155" s="560"/>
      <c r="G155" s="560"/>
      <c r="H155" s="560"/>
      <c r="I155" s="561"/>
    </row>
    <row r="156" spans="1:12" s="27" customFormat="1" ht="49.5" customHeight="1">
      <c r="A156" s="245" t="s">
        <v>244</v>
      </c>
      <c r="B156" s="187">
        <v>6082</v>
      </c>
      <c r="C156" s="187" t="s">
        <v>93</v>
      </c>
      <c r="D156" s="327" t="s">
        <v>429</v>
      </c>
      <c r="E156" s="184" t="s">
        <v>237</v>
      </c>
      <c r="F156" s="224">
        <f>'MEMÓRIA DE CÁLCULO'!J620</f>
        <v>35.174999999999997</v>
      </c>
      <c r="G156" s="181">
        <v>12.14</v>
      </c>
      <c r="H156" s="181"/>
      <c r="I156" s="185">
        <f t="shared" ref="I156" si="14">ROUNDDOWN(F156*H156,2)</f>
        <v>0</v>
      </c>
    </row>
    <row r="157" spans="1:12" s="27" customFormat="1" ht="21" customHeight="1">
      <c r="A157" s="558"/>
      <c r="B157" s="559"/>
      <c r="C157" s="559"/>
      <c r="D157" s="559"/>
      <c r="E157" s="559"/>
      <c r="F157" s="559"/>
      <c r="G157" s="557" t="s">
        <v>100</v>
      </c>
      <c r="H157" s="557"/>
      <c r="I157" s="192">
        <f>SUM(I156:I156)</f>
        <v>0</v>
      </c>
    </row>
    <row r="158" spans="1:12" s="27" customFormat="1">
      <c r="A158" s="115" t="s">
        <v>515</v>
      </c>
      <c r="B158" s="560" t="s">
        <v>376</v>
      </c>
      <c r="C158" s="560"/>
      <c r="D158" s="560"/>
      <c r="E158" s="560"/>
      <c r="F158" s="560"/>
      <c r="G158" s="560"/>
      <c r="H158" s="560"/>
      <c r="I158" s="561"/>
    </row>
    <row r="159" spans="1:12" s="27" customFormat="1" ht="28.5" customHeight="1">
      <c r="A159" s="361" t="s">
        <v>528</v>
      </c>
      <c r="B159" s="326">
        <v>110210</v>
      </c>
      <c r="C159" s="362" t="s">
        <v>336</v>
      </c>
      <c r="D159" s="329" t="s">
        <v>460</v>
      </c>
      <c r="E159" s="362" t="s">
        <v>237</v>
      </c>
      <c r="F159" s="372">
        <v>126.86</v>
      </c>
      <c r="G159" s="181">
        <v>41.48</v>
      </c>
      <c r="H159" s="181"/>
      <c r="I159" s="185">
        <f>ROUNDDOWN(F159*H159,2)</f>
        <v>0</v>
      </c>
    </row>
    <row r="160" spans="1:12" s="27" customFormat="1" ht="24.75" customHeight="1">
      <c r="A160" s="346" t="s">
        <v>615</v>
      </c>
      <c r="B160" s="250">
        <v>9537</v>
      </c>
      <c r="C160" s="326" t="s">
        <v>93</v>
      </c>
      <c r="D160" s="329" t="str">
        <f>'MEMÓRIA DE CÁLCULO'!D641:H641</f>
        <v>LIMPEZA FINAL DA OBRA</v>
      </c>
      <c r="E160" s="249" t="s">
        <v>197</v>
      </c>
      <c r="F160" s="224">
        <v>225</v>
      </c>
      <c r="G160" s="181">
        <v>1.64</v>
      </c>
      <c r="H160" s="181"/>
      <c r="I160" s="185">
        <f>ROUNDDOWN(F160*H160,2)</f>
        <v>0</v>
      </c>
      <c r="K160" s="27">
        <v>46.27</v>
      </c>
      <c r="L160" s="27">
        <f>K160/1.2764</f>
        <v>36.250391726731436</v>
      </c>
    </row>
    <row r="161" spans="1:11" s="27" customFormat="1" ht="21" customHeight="1">
      <c r="A161" s="558"/>
      <c r="B161" s="559"/>
      <c r="C161" s="559"/>
      <c r="D161" s="559"/>
      <c r="E161" s="559"/>
      <c r="F161" s="559"/>
      <c r="G161" s="557" t="s">
        <v>100</v>
      </c>
      <c r="H161" s="557"/>
      <c r="I161" s="192">
        <f>SUM(I159:I160)</f>
        <v>0</v>
      </c>
    </row>
    <row r="162" spans="1:11" s="27" customFormat="1" ht="21" customHeight="1" thickBot="1">
      <c r="A162" s="555" t="s">
        <v>341</v>
      </c>
      <c r="B162" s="556"/>
      <c r="C162" s="556"/>
      <c r="D162" s="556"/>
      <c r="E162" s="556"/>
      <c r="F162" s="556"/>
      <c r="G162" s="556"/>
      <c r="H162" s="556"/>
      <c r="I162" s="193">
        <f>ROUNDDOWN(SUM(I157+I147+I134+I106+I60+I52+I47+I41+I36+I33+I28+I19+I14+I161+I154),2)</f>
        <v>0</v>
      </c>
      <c r="J162" s="27">
        <v>26341.77</v>
      </c>
      <c r="K162" s="360">
        <f>J162+I162</f>
        <v>26341.77</v>
      </c>
    </row>
  </sheetData>
  <mergeCells count="63">
    <mergeCell ref="B107:I107"/>
    <mergeCell ref="A106:F106"/>
    <mergeCell ref="G106:H106"/>
    <mergeCell ref="A60:F60"/>
    <mergeCell ref="B48:I48"/>
    <mergeCell ref="A52:F52"/>
    <mergeCell ref="G52:H52"/>
    <mergeCell ref="B53:I53"/>
    <mergeCell ref="B61:I61"/>
    <mergeCell ref="G60:H60"/>
    <mergeCell ref="B64:C64"/>
    <mergeCell ref="B42:I42"/>
    <mergeCell ref="A47:F47"/>
    <mergeCell ref="G47:H47"/>
    <mergeCell ref="L6:M6"/>
    <mergeCell ref="A7:I7"/>
    <mergeCell ref="L7:M7"/>
    <mergeCell ref="B9:I9"/>
    <mergeCell ref="G14:H14"/>
    <mergeCell ref="A14:F14"/>
    <mergeCell ref="K6:K7"/>
    <mergeCell ref="A36:F36"/>
    <mergeCell ref="G36:H36"/>
    <mergeCell ref="B37:I37"/>
    <mergeCell ref="A41:F41"/>
    <mergeCell ref="G41:H41"/>
    <mergeCell ref="A1:I1"/>
    <mergeCell ref="A2:F3"/>
    <mergeCell ref="G2:G3"/>
    <mergeCell ref="H2:I2"/>
    <mergeCell ref="H3:I3"/>
    <mergeCell ref="A4:I4"/>
    <mergeCell ref="A5:I5"/>
    <mergeCell ref="A6:I6"/>
    <mergeCell ref="B158:I158"/>
    <mergeCell ref="A161:F161"/>
    <mergeCell ref="G161:H161"/>
    <mergeCell ref="A28:F28"/>
    <mergeCell ref="G28:H28"/>
    <mergeCell ref="B29:I29"/>
    <mergeCell ref="B20:I20"/>
    <mergeCell ref="B15:I15"/>
    <mergeCell ref="A19:F19"/>
    <mergeCell ref="G19:H19"/>
    <mergeCell ref="A33:F33"/>
    <mergeCell ref="G33:H33"/>
    <mergeCell ref="B34:I34"/>
    <mergeCell ref="B111:C111"/>
    <mergeCell ref="B133:C133"/>
    <mergeCell ref="B129:C129"/>
    <mergeCell ref="B130:C130"/>
    <mergeCell ref="A162:H162"/>
    <mergeCell ref="G157:H157"/>
    <mergeCell ref="A157:F157"/>
    <mergeCell ref="B155:I155"/>
    <mergeCell ref="A147:F147"/>
    <mergeCell ref="G147:H147"/>
    <mergeCell ref="A134:F134"/>
    <mergeCell ref="G134:H134"/>
    <mergeCell ref="B135:I135"/>
    <mergeCell ref="B148:I148"/>
    <mergeCell ref="A154:F154"/>
    <mergeCell ref="G154:H154"/>
  </mergeCells>
  <printOptions horizontalCentered="1"/>
  <pageMargins left="0.51181102362204722" right="0.51181102362204722" top="0.39370078740157483" bottom="0.59055118110236227" header="0.51181102362204722" footer="0.31496062992125984"/>
  <pageSetup paperSize="9" scale="70" firstPageNumber="0" orientation="portrait" r:id="rId1"/>
  <headerFooter>
    <oddFooter>&amp;RPágina &amp;P de &amp;N</oddFooter>
  </headerFooter>
  <colBreaks count="1" manualBreakCount="1">
    <brk id="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view="pageBreakPreview" zoomScale="70" zoomScaleSheetLayoutView="70" workbookViewId="0">
      <selection activeCell="A9" sqref="A9:F9"/>
    </sheetView>
  </sheetViews>
  <sheetFormatPr defaultRowHeight="15.75"/>
  <cols>
    <col min="1" max="1" width="6.7109375" style="152" bestFit="1" customWidth="1"/>
    <col min="2" max="2" width="35.42578125" style="152" customWidth="1"/>
    <col min="3" max="3" width="18.140625" style="152" bestFit="1" customWidth="1"/>
    <col min="4" max="4" width="16.85546875" style="174" bestFit="1" customWidth="1"/>
    <col min="5" max="9" width="16.85546875" style="152" bestFit="1" customWidth="1"/>
    <col min="10" max="10" width="18" style="175" customWidth="1"/>
    <col min="11" max="250" width="9.140625" style="152"/>
    <col min="251" max="251" width="59.42578125" style="152" bestFit="1" customWidth="1"/>
    <col min="252" max="265" width="5.7109375" style="152" customWidth="1"/>
    <col min="266" max="266" width="11.5703125" style="152" customWidth="1"/>
    <col min="267" max="506" width="9.140625" style="152"/>
    <col min="507" max="507" width="59.42578125" style="152" bestFit="1" customWidth="1"/>
    <col min="508" max="521" width="5.7109375" style="152" customWidth="1"/>
    <col min="522" max="522" width="11.5703125" style="152" customWidth="1"/>
    <col min="523" max="762" width="9.140625" style="152"/>
    <col min="763" max="763" width="59.42578125" style="152" bestFit="1" customWidth="1"/>
    <col min="764" max="777" width="5.7109375" style="152" customWidth="1"/>
    <col min="778" max="778" width="11.5703125" style="152" customWidth="1"/>
    <col min="779" max="1018" width="9.140625" style="152"/>
    <col min="1019" max="1019" width="59.42578125" style="152" bestFit="1" customWidth="1"/>
    <col min="1020" max="1033" width="5.7109375" style="152" customWidth="1"/>
    <col min="1034" max="1034" width="11.5703125" style="152" customWidth="1"/>
    <col min="1035" max="1274" width="9.140625" style="152"/>
    <col min="1275" max="1275" width="59.42578125" style="152" bestFit="1" customWidth="1"/>
    <col min="1276" max="1289" width="5.7109375" style="152" customWidth="1"/>
    <col min="1290" max="1290" width="11.5703125" style="152" customWidth="1"/>
    <col min="1291" max="1530" width="9.140625" style="152"/>
    <col min="1531" max="1531" width="59.42578125" style="152" bestFit="1" customWidth="1"/>
    <col min="1532" max="1545" width="5.7109375" style="152" customWidth="1"/>
    <col min="1546" max="1546" width="11.5703125" style="152" customWidth="1"/>
    <col min="1547" max="1786" width="9.140625" style="152"/>
    <col min="1787" max="1787" width="59.42578125" style="152" bestFit="1" customWidth="1"/>
    <col min="1788" max="1801" width="5.7109375" style="152" customWidth="1"/>
    <col min="1802" max="1802" width="11.5703125" style="152" customWidth="1"/>
    <col min="1803" max="2042" width="9.140625" style="152"/>
    <col min="2043" max="2043" width="59.42578125" style="152" bestFit="1" customWidth="1"/>
    <col min="2044" max="2057" width="5.7109375" style="152" customWidth="1"/>
    <col min="2058" max="2058" width="11.5703125" style="152" customWidth="1"/>
    <col min="2059" max="2298" width="9.140625" style="152"/>
    <col min="2299" max="2299" width="59.42578125" style="152" bestFit="1" customWidth="1"/>
    <col min="2300" max="2313" width="5.7109375" style="152" customWidth="1"/>
    <col min="2314" max="2314" width="11.5703125" style="152" customWidth="1"/>
    <col min="2315" max="2554" width="9.140625" style="152"/>
    <col min="2555" max="2555" width="59.42578125" style="152" bestFit="1" customWidth="1"/>
    <col min="2556" max="2569" width="5.7109375" style="152" customWidth="1"/>
    <col min="2570" max="2570" width="11.5703125" style="152" customWidth="1"/>
    <col min="2571" max="2810" width="9.140625" style="152"/>
    <col min="2811" max="2811" width="59.42578125" style="152" bestFit="1" customWidth="1"/>
    <col min="2812" max="2825" width="5.7109375" style="152" customWidth="1"/>
    <col min="2826" max="2826" width="11.5703125" style="152" customWidth="1"/>
    <col min="2827" max="3066" width="9.140625" style="152"/>
    <col min="3067" max="3067" width="59.42578125" style="152" bestFit="1" customWidth="1"/>
    <col min="3068" max="3081" width="5.7109375" style="152" customWidth="1"/>
    <col min="3082" max="3082" width="11.5703125" style="152" customWidth="1"/>
    <col min="3083" max="3322" width="9.140625" style="152"/>
    <col min="3323" max="3323" width="59.42578125" style="152" bestFit="1" customWidth="1"/>
    <col min="3324" max="3337" width="5.7109375" style="152" customWidth="1"/>
    <col min="3338" max="3338" width="11.5703125" style="152" customWidth="1"/>
    <col min="3339" max="3578" width="9.140625" style="152"/>
    <col min="3579" max="3579" width="59.42578125" style="152" bestFit="1" customWidth="1"/>
    <col min="3580" max="3593" width="5.7109375" style="152" customWidth="1"/>
    <col min="3594" max="3594" width="11.5703125" style="152" customWidth="1"/>
    <col min="3595" max="3834" width="9.140625" style="152"/>
    <col min="3835" max="3835" width="59.42578125" style="152" bestFit="1" customWidth="1"/>
    <col min="3836" max="3849" width="5.7109375" style="152" customWidth="1"/>
    <col min="3850" max="3850" width="11.5703125" style="152" customWidth="1"/>
    <col min="3851" max="4090" width="9.140625" style="152"/>
    <col min="4091" max="4091" width="59.42578125" style="152" bestFit="1" customWidth="1"/>
    <col min="4092" max="4105" width="5.7109375" style="152" customWidth="1"/>
    <col min="4106" max="4106" width="11.5703125" style="152" customWidth="1"/>
    <col min="4107" max="4346" width="9.140625" style="152"/>
    <col min="4347" max="4347" width="59.42578125" style="152" bestFit="1" customWidth="1"/>
    <col min="4348" max="4361" width="5.7109375" style="152" customWidth="1"/>
    <col min="4362" max="4362" width="11.5703125" style="152" customWidth="1"/>
    <col min="4363" max="4602" width="9.140625" style="152"/>
    <col min="4603" max="4603" width="59.42578125" style="152" bestFit="1" customWidth="1"/>
    <col min="4604" max="4617" width="5.7109375" style="152" customWidth="1"/>
    <col min="4618" max="4618" width="11.5703125" style="152" customWidth="1"/>
    <col min="4619" max="4858" width="9.140625" style="152"/>
    <col min="4859" max="4859" width="59.42578125" style="152" bestFit="1" customWidth="1"/>
    <col min="4860" max="4873" width="5.7109375" style="152" customWidth="1"/>
    <col min="4874" max="4874" width="11.5703125" style="152" customWidth="1"/>
    <col min="4875" max="5114" width="9.140625" style="152"/>
    <col min="5115" max="5115" width="59.42578125" style="152" bestFit="1" customWidth="1"/>
    <col min="5116" max="5129" width="5.7109375" style="152" customWidth="1"/>
    <col min="5130" max="5130" width="11.5703125" style="152" customWidth="1"/>
    <col min="5131" max="5370" width="9.140625" style="152"/>
    <col min="5371" max="5371" width="59.42578125" style="152" bestFit="1" customWidth="1"/>
    <col min="5372" max="5385" width="5.7109375" style="152" customWidth="1"/>
    <col min="5386" max="5386" width="11.5703125" style="152" customWidth="1"/>
    <col min="5387" max="5626" width="9.140625" style="152"/>
    <col min="5627" max="5627" width="59.42578125" style="152" bestFit="1" customWidth="1"/>
    <col min="5628" max="5641" width="5.7109375" style="152" customWidth="1"/>
    <col min="5642" max="5642" width="11.5703125" style="152" customWidth="1"/>
    <col min="5643" max="5882" width="9.140625" style="152"/>
    <col min="5883" max="5883" width="59.42578125" style="152" bestFit="1" customWidth="1"/>
    <col min="5884" max="5897" width="5.7109375" style="152" customWidth="1"/>
    <col min="5898" max="5898" width="11.5703125" style="152" customWidth="1"/>
    <col min="5899" max="6138" width="9.140625" style="152"/>
    <col min="6139" max="6139" width="59.42578125" style="152" bestFit="1" customWidth="1"/>
    <col min="6140" max="6153" width="5.7109375" style="152" customWidth="1"/>
    <col min="6154" max="6154" width="11.5703125" style="152" customWidth="1"/>
    <col min="6155" max="6394" width="9.140625" style="152"/>
    <col min="6395" max="6395" width="59.42578125" style="152" bestFit="1" customWidth="1"/>
    <col min="6396" max="6409" width="5.7109375" style="152" customWidth="1"/>
    <col min="6410" max="6410" width="11.5703125" style="152" customWidth="1"/>
    <col min="6411" max="6650" width="9.140625" style="152"/>
    <col min="6651" max="6651" width="59.42578125" style="152" bestFit="1" customWidth="1"/>
    <col min="6652" max="6665" width="5.7109375" style="152" customWidth="1"/>
    <col min="6666" max="6666" width="11.5703125" style="152" customWidth="1"/>
    <col min="6667" max="6906" width="9.140625" style="152"/>
    <col min="6907" max="6907" width="59.42578125" style="152" bestFit="1" customWidth="1"/>
    <col min="6908" max="6921" width="5.7109375" style="152" customWidth="1"/>
    <col min="6922" max="6922" width="11.5703125" style="152" customWidth="1"/>
    <col min="6923" max="7162" width="9.140625" style="152"/>
    <col min="7163" max="7163" width="59.42578125" style="152" bestFit="1" customWidth="1"/>
    <col min="7164" max="7177" width="5.7109375" style="152" customWidth="1"/>
    <col min="7178" max="7178" width="11.5703125" style="152" customWidth="1"/>
    <col min="7179" max="7418" width="9.140625" style="152"/>
    <col min="7419" max="7419" width="59.42578125" style="152" bestFit="1" customWidth="1"/>
    <col min="7420" max="7433" width="5.7109375" style="152" customWidth="1"/>
    <col min="7434" max="7434" width="11.5703125" style="152" customWidth="1"/>
    <col min="7435" max="7674" width="9.140625" style="152"/>
    <col min="7675" max="7675" width="59.42578125" style="152" bestFit="1" customWidth="1"/>
    <col min="7676" max="7689" width="5.7109375" style="152" customWidth="1"/>
    <col min="7690" max="7690" width="11.5703125" style="152" customWidth="1"/>
    <col min="7691" max="7930" width="9.140625" style="152"/>
    <col min="7931" max="7931" width="59.42578125" style="152" bestFit="1" customWidth="1"/>
    <col min="7932" max="7945" width="5.7109375" style="152" customWidth="1"/>
    <col min="7946" max="7946" width="11.5703125" style="152" customWidth="1"/>
    <col min="7947" max="8186" width="9.140625" style="152"/>
    <col min="8187" max="8187" width="59.42578125" style="152" bestFit="1" customWidth="1"/>
    <col min="8188" max="8201" width="5.7109375" style="152" customWidth="1"/>
    <col min="8202" max="8202" width="11.5703125" style="152" customWidth="1"/>
    <col min="8203" max="8442" width="9.140625" style="152"/>
    <col min="8443" max="8443" width="59.42578125" style="152" bestFit="1" customWidth="1"/>
    <col min="8444" max="8457" width="5.7109375" style="152" customWidth="1"/>
    <col min="8458" max="8458" width="11.5703125" style="152" customWidth="1"/>
    <col min="8459" max="8698" width="9.140625" style="152"/>
    <col min="8699" max="8699" width="59.42578125" style="152" bestFit="1" customWidth="1"/>
    <col min="8700" max="8713" width="5.7109375" style="152" customWidth="1"/>
    <col min="8714" max="8714" width="11.5703125" style="152" customWidth="1"/>
    <col min="8715" max="8954" width="9.140625" style="152"/>
    <col min="8955" max="8955" width="59.42578125" style="152" bestFit="1" customWidth="1"/>
    <col min="8956" max="8969" width="5.7109375" style="152" customWidth="1"/>
    <col min="8970" max="8970" width="11.5703125" style="152" customWidth="1"/>
    <col min="8971" max="9210" width="9.140625" style="152"/>
    <col min="9211" max="9211" width="59.42578125" style="152" bestFit="1" customWidth="1"/>
    <col min="9212" max="9225" width="5.7109375" style="152" customWidth="1"/>
    <col min="9226" max="9226" width="11.5703125" style="152" customWidth="1"/>
    <col min="9227" max="9466" width="9.140625" style="152"/>
    <col min="9467" max="9467" width="59.42578125" style="152" bestFit="1" customWidth="1"/>
    <col min="9468" max="9481" width="5.7109375" style="152" customWidth="1"/>
    <col min="9482" max="9482" width="11.5703125" style="152" customWidth="1"/>
    <col min="9483" max="9722" width="9.140625" style="152"/>
    <col min="9723" max="9723" width="59.42578125" style="152" bestFit="1" customWidth="1"/>
    <col min="9724" max="9737" width="5.7109375" style="152" customWidth="1"/>
    <col min="9738" max="9738" width="11.5703125" style="152" customWidth="1"/>
    <col min="9739" max="9978" width="9.140625" style="152"/>
    <col min="9979" max="9979" width="59.42578125" style="152" bestFit="1" customWidth="1"/>
    <col min="9980" max="9993" width="5.7109375" style="152" customWidth="1"/>
    <col min="9994" max="9994" width="11.5703125" style="152" customWidth="1"/>
    <col min="9995" max="10234" width="9.140625" style="152"/>
    <col min="10235" max="10235" width="59.42578125" style="152" bestFit="1" customWidth="1"/>
    <col min="10236" max="10249" width="5.7109375" style="152" customWidth="1"/>
    <col min="10250" max="10250" width="11.5703125" style="152" customWidth="1"/>
    <col min="10251" max="10490" width="9.140625" style="152"/>
    <col min="10491" max="10491" width="59.42578125" style="152" bestFit="1" customWidth="1"/>
    <col min="10492" max="10505" width="5.7109375" style="152" customWidth="1"/>
    <col min="10506" max="10506" width="11.5703125" style="152" customWidth="1"/>
    <col min="10507" max="10746" width="9.140625" style="152"/>
    <col min="10747" max="10747" width="59.42578125" style="152" bestFit="1" customWidth="1"/>
    <col min="10748" max="10761" width="5.7109375" style="152" customWidth="1"/>
    <col min="10762" max="10762" width="11.5703125" style="152" customWidth="1"/>
    <col min="10763" max="11002" width="9.140625" style="152"/>
    <col min="11003" max="11003" width="59.42578125" style="152" bestFit="1" customWidth="1"/>
    <col min="11004" max="11017" width="5.7109375" style="152" customWidth="1"/>
    <col min="11018" max="11018" width="11.5703125" style="152" customWidth="1"/>
    <col min="11019" max="11258" width="9.140625" style="152"/>
    <col min="11259" max="11259" width="59.42578125" style="152" bestFit="1" customWidth="1"/>
    <col min="11260" max="11273" width="5.7109375" style="152" customWidth="1"/>
    <col min="11274" max="11274" width="11.5703125" style="152" customWidth="1"/>
    <col min="11275" max="11514" width="9.140625" style="152"/>
    <col min="11515" max="11515" width="59.42578125" style="152" bestFit="1" customWidth="1"/>
    <col min="11516" max="11529" width="5.7109375" style="152" customWidth="1"/>
    <col min="11530" max="11530" width="11.5703125" style="152" customWidth="1"/>
    <col min="11531" max="11770" width="9.140625" style="152"/>
    <col min="11771" max="11771" width="59.42578125" style="152" bestFit="1" customWidth="1"/>
    <col min="11772" max="11785" width="5.7109375" style="152" customWidth="1"/>
    <col min="11786" max="11786" width="11.5703125" style="152" customWidth="1"/>
    <col min="11787" max="12026" width="9.140625" style="152"/>
    <col min="12027" max="12027" width="59.42578125" style="152" bestFit="1" customWidth="1"/>
    <col min="12028" max="12041" width="5.7109375" style="152" customWidth="1"/>
    <col min="12042" max="12042" width="11.5703125" style="152" customWidth="1"/>
    <col min="12043" max="12282" width="9.140625" style="152"/>
    <col min="12283" max="12283" width="59.42578125" style="152" bestFit="1" customWidth="1"/>
    <col min="12284" max="12297" width="5.7109375" style="152" customWidth="1"/>
    <col min="12298" max="12298" width="11.5703125" style="152" customWidth="1"/>
    <col min="12299" max="12538" width="9.140625" style="152"/>
    <col min="12539" max="12539" width="59.42578125" style="152" bestFit="1" customWidth="1"/>
    <col min="12540" max="12553" width="5.7109375" style="152" customWidth="1"/>
    <col min="12554" max="12554" width="11.5703125" style="152" customWidth="1"/>
    <col min="12555" max="12794" width="9.140625" style="152"/>
    <col min="12795" max="12795" width="59.42578125" style="152" bestFit="1" customWidth="1"/>
    <col min="12796" max="12809" width="5.7109375" style="152" customWidth="1"/>
    <col min="12810" max="12810" width="11.5703125" style="152" customWidth="1"/>
    <col min="12811" max="13050" width="9.140625" style="152"/>
    <col min="13051" max="13051" width="59.42578125" style="152" bestFit="1" customWidth="1"/>
    <col min="13052" max="13065" width="5.7109375" style="152" customWidth="1"/>
    <col min="13066" max="13066" width="11.5703125" style="152" customWidth="1"/>
    <col min="13067" max="13306" width="9.140625" style="152"/>
    <col min="13307" max="13307" width="59.42578125" style="152" bestFit="1" customWidth="1"/>
    <col min="13308" max="13321" width="5.7109375" style="152" customWidth="1"/>
    <col min="13322" max="13322" width="11.5703125" style="152" customWidth="1"/>
    <col min="13323" max="13562" width="9.140625" style="152"/>
    <col min="13563" max="13563" width="59.42578125" style="152" bestFit="1" customWidth="1"/>
    <col min="13564" max="13577" width="5.7109375" style="152" customWidth="1"/>
    <col min="13578" max="13578" width="11.5703125" style="152" customWidth="1"/>
    <col min="13579" max="13818" width="9.140625" style="152"/>
    <col min="13819" max="13819" width="59.42578125" style="152" bestFit="1" customWidth="1"/>
    <col min="13820" max="13833" width="5.7109375" style="152" customWidth="1"/>
    <col min="13834" max="13834" width="11.5703125" style="152" customWidth="1"/>
    <col min="13835" max="14074" width="9.140625" style="152"/>
    <col min="14075" max="14075" width="59.42578125" style="152" bestFit="1" customWidth="1"/>
    <col min="14076" max="14089" width="5.7109375" style="152" customWidth="1"/>
    <col min="14090" max="14090" width="11.5703125" style="152" customWidth="1"/>
    <col min="14091" max="14330" width="9.140625" style="152"/>
    <col min="14331" max="14331" width="59.42578125" style="152" bestFit="1" customWidth="1"/>
    <col min="14332" max="14345" width="5.7109375" style="152" customWidth="1"/>
    <col min="14346" max="14346" width="11.5703125" style="152" customWidth="1"/>
    <col min="14347" max="14586" width="9.140625" style="152"/>
    <col min="14587" max="14587" width="59.42578125" style="152" bestFit="1" customWidth="1"/>
    <col min="14588" max="14601" width="5.7109375" style="152" customWidth="1"/>
    <col min="14602" max="14602" width="11.5703125" style="152" customWidth="1"/>
    <col min="14603" max="14842" width="9.140625" style="152"/>
    <col min="14843" max="14843" width="59.42578125" style="152" bestFit="1" customWidth="1"/>
    <col min="14844" max="14857" width="5.7109375" style="152" customWidth="1"/>
    <col min="14858" max="14858" width="11.5703125" style="152" customWidth="1"/>
    <col min="14859" max="15098" width="9.140625" style="152"/>
    <col min="15099" max="15099" width="59.42578125" style="152" bestFit="1" customWidth="1"/>
    <col min="15100" max="15113" width="5.7109375" style="152" customWidth="1"/>
    <col min="15114" max="15114" width="11.5703125" style="152" customWidth="1"/>
    <col min="15115" max="15354" width="9.140625" style="152"/>
    <col min="15355" max="15355" width="59.42578125" style="152" bestFit="1" customWidth="1"/>
    <col min="15356" max="15369" width="5.7109375" style="152" customWidth="1"/>
    <col min="15370" max="15370" width="11.5703125" style="152" customWidth="1"/>
    <col min="15371" max="15610" width="9.140625" style="152"/>
    <col min="15611" max="15611" width="59.42578125" style="152" bestFit="1" customWidth="1"/>
    <col min="15612" max="15625" width="5.7109375" style="152" customWidth="1"/>
    <col min="15626" max="15626" width="11.5703125" style="152" customWidth="1"/>
    <col min="15627" max="15866" width="9.140625" style="152"/>
    <col min="15867" max="15867" width="59.42578125" style="152" bestFit="1" customWidth="1"/>
    <col min="15868" max="15881" width="5.7109375" style="152" customWidth="1"/>
    <col min="15882" max="15882" width="11.5703125" style="152" customWidth="1"/>
    <col min="15883" max="16122" width="9.140625" style="152"/>
    <col min="16123" max="16123" width="59.42578125" style="152" bestFit="1" customWidth="1"/>
    <col min="16124" max="16137" width="5.7109375" style="152" customWidth="1"/>
    <col min="16138" max="16138" width="11.5703125" style="152" customWidth="1"/>
    <col min="16139" max="16384" width="9.140625" style="152"/>
  </cols>
  <sheetData>
    <row r="1" spans="1:10" ht="20.25">
      <c r="A1" s="612"/>
      <c r="B1" s="613"/>
      <c r="C1" s="590" t="s">
        <v>245</v>
      </c>
      <c r="D1" s="591"/>
      <c r="E1" s="591"/>
      <c r="F1" s="591"/>
      <c r="G1" s="591"/>
      <c r="H1" s="591"/>
      <c r="I1" s="591"/>
      <c r="J1" s="592"/>
    </row>
    <row r="2" spans="1:10" ht="20.25">
      <c r="A2" s="614"/>
      <c r="B2" s="615"/>
      <c r="C2" s="593" t="s">
        <v>246</v>
      </c>
      <c r="D2" s="594"/>
      <c r="E2" s="594"/>
      <c r="F2" s="594"/>
      <c r="G2" s="594"/>
      <c r="H2" s="594"/>
      <c r="I2" s="594"/>
      <c r="J2" s="595"/>
    </row>
    <row r="3" spans="1:10" ht="20.25">
      <c r="A3" s="614"/>
      <c r="B3" s="615"/>
      <c r="C3" s="593" t="s">
        <v>247</v>
      </c>
      <c r="D3" s="594"/>
      <c r="E3" s="594"/>
      <c r="F3" s="594"/>
      <c r="G3" s="594"/>
      <c r="H3" s="594"/>
      <c r="I3" s="594"/>
      <c r="J3" s="595"/>
    </row>
    <row r="4" spans="1:10" ht="20.25">
      <c r="A4" s="614"/>
      <c r="B4" s="615"/>
      <c r="C4" s="596" t="s">
        <v>78</v>
      </c>
      <c r="D4" s="597"/>
      <c r="E4" s="597"/>
      <c r="F4" s="597"/>
      <c r="G4" s="597"/>
      <c r="H4" s="597"/>
      <c r="I4" s="597"/>
      <c r="J4" s="598"/>
    </row>
    <row r="5" spans="1:10" ht="16.5">
      <c r="A5" s="616" t="s">
        <v>363</v>
      </c>
      <c r="B5" s="617"/>
      <c r="C5" s="617"/>
      <c r="D5" s="617"/>
      <c r="E5" s="618"/>
      <c r="F5" s="178"/>
      <c r="G5" s="178"/>
      <c r="H5" s="179"/>
      <c r="I5" s="179"/>
      <c r="J5" s="393" t="s">
        <v>664</v>
      </c>
    </row>
    <row r="6" spans="1:10" ht="18">
      <c r="A6" s="619" t="s">
        <v>377</v>
      </c>
      <c r="B6" s="620"/>
      <c r="C6" s="620"/>
      <c r="D6" s="620"/>
      <c r="E6" s="620"/>
      <c r="F6" s="178"/>
      <c r="G6" s="620"/>
      <c r="H6" s="620"/>
      <c r="I6" s="620"/>
      <c r="J6" s="394">
        <v>42313</v>
      </c>
    </row>
    <row r="7" spans="1:10" s="153" customFormat="1" ht="18.75" customHeight="1">
      <c r="A7" s="621" t="s">
        <v>378</v>
      </c>
      <c r="B7" s="622"/>
      <c r="C7" s="622"/>
      <c r="D7" s="622"/>
      <c r="E7" s="622"/>
      <c r="F7" s="623"/>
      <c r="G7" s="624"/>
      <c r="H7" s="622"/>
      <c r="I7" s="622"/>
      <c r="J7" s="625"/>
    </row>
    <row r="8" spans="1:10" s="153" customFormat="1" ht="76.5" customHeight="1" thickBot="1">
      <c r="A8" s="599" t="s">
        <v>679</v>
      </c>
      <c r="B8" s="600"/>
      <c r="C8" s="600"/>
      <c r="D8" s="600"/>
      <c r="E8" s="600"/>
      <c r="F8" s="600"/>
      <c r="G8" s="600"/>
      <c r="H8" s="600"/>
      <c r="I8" s="600"/>
      <c r="J8" s="601"/>
    </row>
    <row r="9" spans="1:10" ht="16.5" thickBot="1">
      <c r="A9" s="604" t="s">
        <v>364</v>
      </c>
      <c r="B9" s="605"/>
      <c r="C9" s="605"/>
      <c r="D9" s="605"/>
      <c r="E9" s="605"/>
      <c r="F9" s="605"/>
      <c r="G9" s="605" t="s">
        <v>364</v>
      </c>
      <c r="H9" s="605"/>
      <c r="I9" s="605"/>
      <c r="J9" s="606"/>
    </row>
    <row r="10" spans="1:10">
      <c r="A10" s="607" t="s">
        <v>81</v>
      </c>
      <c r="B10" s="609" t="s">
        <v>365</v>
      </c>
      <c r="C10" s="611" t="s">
        <v>366</v>
      </c>
      <c r="D10" s="176" t="s">
        <v>367</v>
      </c>
      <c r="E10" s="176" t="s">
        <v>368</v>
      </c>
      <c r="F10" s="176" t="s">
        <v>369</v>
      </c>
      <c r="G10" s="177" t="s">
        <v>370</v>
      </c>
      <c r="H10" s="176" t="s">
        <v>371</v>
      </c>
      <c r="I10" s="176" t="s">
        <v>372</v>
      </c>
      <c r="J10" s="602" t="s">
        <v>373</v>
      </c>
    </row>
    <row r="11" spans="1:10">
      <c r="A11" s="608"/>
      <c r="B11" s="610"/>
      <c r="C11" s="609"/>
      <c r="D11" s="154"/>
      <c r="E11" s="154"/>
      <c r="F11" s="154"/>
      <c r="G11" s="155"/>
      <c r="H11" s="154"/>
      <c r="I11" s="154"/>
      <c r="J11" s="603"/>
    </row>
    <row r="12" spans="1:10">
      <c r="A12" s="582">
        <v>1</v>
      </c>
      <c r="B12" s="584" t="s">
        <v>91</v>
      </c>
      <c r="C12" s="156">
        <f>ORÇAMENTO!I14</f>
        <v>0</v>
      </c>
      <c r="D12" s="157">
        <f>C12*D13</f>
        <v>0</v>
      </c>
      <c r="E12" s="159"/>
      <c r="F12" s="159"/>
      <c r="G12" s="160"/>
      <c r="H12" s="161"/>
      <c r="I12" s="161"/>
      <c r="J12" s="162">
        <f>SUM(D12:I12)</f>
        <v>0</v>
      </c>
    </row>
    <row r="13" spans="1:10">
      <c r="A13" s="583"/>
      <c r="B13" s="585"/>
      <c r="C13" s="163" t="e">
        <f>C12/$J$42</f>
        <v>#DIV/0!</v>
      </c>
      <c r="D13" s="164">
        <v>1</v>
      </c>
      <c r="E13" s="159"/>
      <c r="F13" s="159"/>
      <c r="G13" s="160"/>
      <c r="H13" s="161"/>
      <c r="I13" s="161"/>
      <c r="J13" s="165" t="e">
        <f>J12/C12</f>
        <v>#DIV/0!</v>
      </c>
    </row>
    <row r="14" spans="1:10">
      <c r="A14" s="582">
        <v>2</v>
      </c>
      <c r="B14" s="584" t="s">
        <v>102</v>
      </c>
      <c r="C14" s="156">
        <f>ORÇAMENTO!I19</f>
        <v>0</v>
      </c>
      <c r="D14" s="157">
        <f>C14*D15</f>
        <v>0</v>
      </c>
      <c r="E14" s="157">
        <f>C14*E15</f>
        <v>0</v>
      </c>
      <c r="F14" s="159"/>
      <c r="G14" s="160"/>
      <c r="H14" s="161"/>
      <c r="I14" s="161"/>
      <c r="J14" s="162">
        <f>SUM(D14:I14)</f>
        <v>0</v>
      </c>
    </row>
    <row r="15" spans="1:10">
      <c r="A15" s="583"/>
      <c r="B15" s="585"/>
      <c r="C15" s="163" t="e">
        <f>C14/J42</f>
        <v>#DIV/0!</v>
      </c>
      <c r="D15" s="166">
        <v>0.5</v>
      </c>
      <c r="E15" s="166">
        <v>0.5</v>
      </c>
      <c r="F15" s="159"/>
      <c r="G15" s="160"/>
      <c r="H15" s="161"/>
      <c r="I15" s="161"/>
      <c r="J15" s="165" t="e">
        <f>J14/C14</f>
        <v>#DIV/0!</v>
      </c>
    </row>
    <row r="16" spans="1:10">
      <c r="A16" s="582">
        <v>3</v>
      </c>
      <c r="B16" s="584" t="s">
        <v>374</v>
      </c>
      <c r="C16" s="156">
        <f>ORÇAMENTO!I28</f>
        <v>0</v>
      </c>
      <c r="D16" s="158"/>
      <c r="E16" s="157">
        <f>C16*E17</f>
        <v>0</v>
      </c>
      <c r="F16" s="157">
        <f>C16*F17</f>
        <v>0</v>
      </c>
      <c r="G16" s="160"/>
      <c r="H16" s="161"/>
      <c r="I16" s="161"/>
      <c r="J16" s="162">
        <f>SUM(D16:I16)</f>
        <v>0</v>
      </c>
    </row>
    <row r="17" spans="1:10">
      <c r="A17" s="583"/>
      <c r="B17" s="585"/>
      <c r="C17" s="163" t="e">
        <f>C16/$J$42</f>
        <v>#DIV/0!</v>
      </c>
      <c r="D17" s="158"/>
      <c r="E17" s="164">
        <v>0.5</v>
      </c>
      <c r="F17" s="164">
        <v>0.5</v>
      </c>
      <c r="G17" s="160"/>
      <c r="H17" s="161"/>
      <c r="I17" s="161"/>
      <c r="J17" s="165" t="e">
        <f>J16/C16</f>
        <v>#DIV/0!</v>
      </c>
    </row>
    <row r="18" spans="1:10">
      <c r="A18" s="582">
        <v>4</v>
      </c>
      <c r="B18" s="584" t="s">
        <v>375</v>
      </c>
      <c r="C18" s="156">
        <f>ORÇAMENTO!I33</f>
        <v>0</v>
      </c>
      <c r="D18" s="158"/>
      <c r="E18" s="167">
        <f t="shared" ref="E18:G18" si="0">$C$18*E19</f>
        <v>0</v>
      </c>
      <c r="F18" s="167">
        <f t="shared" si="0"/>
        <v>0</v>
      </c>
      <c r="G18" s="167">
        <f t="shared" si="0"/>
        <v>0</v>
      </c>
      <c r="H18" s="161"/>
      <c r="I18" s="161"/>
      <c r="J18" s="162">
        <f>SUM(D18:I18)</f>
        <v>0</v>
      </c>
    </row>
    <row r="19" spans="1:10">
      <c r="A19" s="583"/>
      <c r="B19" s="585"/>
      <c r="C19" s="163" t="e">
        <f>C18/J42</f>
        <v>#DIV/0!</v>
      </c>
      <c r="D19" s="158"/>
      <c r="E19" s="166">
        <v>0.33</v>
      </c>
      <c r="F19" s="166">
        <v>0.33</v>
      </c>
      <c r="G19" s="166">
        <v>0.34</v>
      </c>
      <c r="H19" s="161"/>
      <c r="I19" s="161"/>
      <c r="J19" s="165" t="e">
        <f>J18/C18</f>
        <v>#DIV/0!</v>
      </c>
    </row>
    <row r="20" spans="1:10">
      <c r="A20" s="582">
        <v>5</v>
      </c>
      <c r="B20" s="584" t="s">
        <v>124</v>
      </c>
      <c r="C20" s="156">
        <f>ORÇAMENTO!I36</f>
        <v>0</v>
      </c>
      <c r="D20" s="158"/>
      <c r="E20" s="159"/>
      <c r="F20" s="168">
        <f>$C$20*F21</f>
        <v>0</v>
      </c>
      <c r="G20" s="168">
        <f>$C$20*G21</f>
        <v>0</v>
      </c>
      <c r="H20" s="168">
        <f>$C$20*H21</f>
        <v>0</v>
      </c>
      <c r="I20" s="161"/>
      <c r="J20" s="162">
        <f>SUM(D20:I20)</f>
        <v>0</v>
      </c>
    </row>
    <row r="21" spans="1:10">
      <c r="A21" s="583"/>
      <c r="B21" s="585"/>
      <c r="C21" s="163" t="e">
        <f>C20/J42</f>
        <v>#DIV/0!</v>
      </c>
      <c r="D21" s="158"/>
      <c r="E21" s="159"/>
      <c r="F21" s="169">
        <v>0.33</v>
      </c>
      <c r="G21" s="169">
        <v>0.33</v>
      </c>
      <c r="H21" s="169">
        <v>0.34</v>
      </c>
      <c r="I21" s="161"/>
      <c r="J21" s="165" t="e">
        <f>J20/C20</f>
        <v>#DIV/0!</v>
      </c>
    </row>
    <row r="22" spans="1:10">
      <c r="A22" s="582">
        <v>6</v>
      </c>
      <c r="B22" s="584" t="s">
        <v>127</v>
      </c>
      <c r="C22" s="156">
        <f>ORÇAMENTO!I41</f>
        <v>0</v>
      </c>
      <c r="D22" s="158"/>
      <c r="E22" s="159"/>
      <c r="F22" s="159"/>
      <c r="G22" s="160"/>
      <c r="H22" s="167">
        <f t="shared" ref="H22:I22" si="1">$C$22*H23</f>
        <v>0</v>
      </c>
      <c r="I22" s="167">
        <f t="shared" si="1"/>
        <v>0</v>
      </c>
      <c r="J22" s="162">
        <f>SUM(D22:I22)</f>
        <v>0</v>
      </c>
    </row>
    <row r="23" spans="1:10">
      <c r="A23" s="583"/>
      <c r="B23" s="585"/>
      <c r="C23" s="163" t="e">
        <f>C22/$J$42</f>
        <v>#DIV/0!</v>
      </c>
      <c r="D23" s="158"/>
      <c r="E23" s="159"/>
      <c r="F23" s="159"/>
      <c r="G23" s="160"/>
      <c r="H23" s="166">
        <v>0.5</v>
      </c>
      <c r="I23" s="166">
        <v>0.5</v>
      </c>
      <c r="J23" s="165" t="e">
        <f>J22/C22</f>
        <v>#DIV/0!</v>
      </c>
    </row>
    <row r="24" spans="1:10">
      <c r="A24" s="582">
        <v>7</v>
      </c>
      <c r="B24" s="584" t="str">
        <f>ORÇAMENTO!B42</f>
        <v>ESQUADRIAS METÁLICA</v>
      </c>
      <c r="C24" s="156">
        <f>ORÇAMENTO!I47</f>
        <v>0</v>
      </c>
      <c r="D24" s="158"/>
      <c r="E24" s="159"/>
      <c r="F24" s="159"/>
      <c r="G24" s="160"/>
      <c r="H24" s="161"/>
      <c r="I24" s="157">
        <f>C24*I25</f>
        <v>0</v>
      </c>
      <c r="J24" s="162">
        <f>SUM(D24:I24)</f>
        <v>0</v>
      </c>
    </row>
    <row r="25" spans="1:10">
      <c r="A25" s="583"/>
      <c r="B25" s="585"/>
      <c r="C25" s="163" t="e">
        <f>C24/J42</f>
        <v>#DIV/0!</v>
      </c>
      <c r="D25" s="158"/>
      <c r="E25" s="159"/>
      <c r="F25" s="159"/>
      <c r="G25" s="160"/>
      <c r="H25" s="161"/>
      <c r="I25" s="164">
        <v>1</v>
      </c>
      <c r="J25" s="165" t="e">
        <f>J24/C24</f>
        <v>#DIV/0!</v>
      </c>
    </row>
    <row r="26" spans="1:10">
      <c r="A26" s="582">
        <v>8</v>
      </c>
      <c r="B26" s="584" t="str">
        <f>ORÇAMENTO!B48</f>
        <v>RODAPÉS, SOLEIRAS E PEITORIS</v>
      </c>
      <c r="C26" s="156">
        <f>ORÇAMENTO!I52</f>
        <v>0</v>
      </c>
      <c r="D26" s="158"/>
      <c r="E26" s="159"/>
      <c r="F26" s="159"/>
      <c r="G26" s="168">
        <f>$C$26*G27</f>
        <v>0</v>
      </c>
      <c r="H26" s="168">
        <f>$C$26*H27</f>
        <v>0</v>
      </c>
      <c r="I26" s="159"/>
      <c r="J26" s="162">
        <f>SUM(D26:I26)</f>
        <v>0</v>
      </c>
    </row>
    <row r="27" spans="1:10">
      <c r="A27" s="583"/>
      <c r="B27" s="585"/>
      <c r="C27" s="163" t="e">
        <f>C26/$J$42</f>
        <v>#DIV/0!</v>
      </c>
      <c r="D27" s="158"/>
      <c r="E27" s="159"/>
      <c r="F27" s="159"/>
      <c r="G27" s="169">
        <v>0.5</v>
      </c>
      <c r="H27" s="169">
        <v>0.5</v>
      </c>
      <c r="I27" s="159"/>
      <c r="J27" s="165" t="e">
        <f>J26/C26</f>
        <v>#DIV/0!</v>
      </c>
    </row>
    <row r="28" spans="1:10">
      <c r="A28" s="582">
        <v>9</v>
      </c>
      <c r="B28" s="584" t="str">
        <f>ORÇAMENTO!B53</f>
        <v>PISOS INTERNOS E EXTERNO</v>
      </c>
      <c r="C28" s="156">
        <f>ORÇAMENTO!I60</f>
        <v>0</v>
      </c>
      <c r="D28" s="158"/>
      <c r="E28" s="159"/>
      <c r="F28" s="167">
        <f>$C$28*F29</f>
        <v>0</v>
      </c>
      <c r="G28" s="167">
        <f>$C$28*G29</f>
        <v>0</v>
      </c>
      <c r="H28" s="167">
        <f t="shared" ref="H28" si="2">$C$28*H29</f>
        <v>0</v>
      </c>
      <c r="I28" s="159"/>
      <c r="J28" s="162">
        <f>SUM(D28:I28)</f>
        <v>0</v>
      </c>
    </row>
    <row r="29" spans="1:10">
      <c r="A29" s="583"/>
      <c r="B29" s="585"/>
      <c r="C29" s="163" t="e">
        <f>C28/J42</f>
        <v>#DIV/0!</v>
      </c>
      <c r="D29" s="158"/>
      <c r="E29" s="159"/>
      <c r="F29" s="166">
        <v>0.25</v>
      </c>
      <c r="G29" s="166">
        <f>0.75/2</f>
        <v>0.375</v>
      </c>
      <c r="H29" s="166">
        <f>0.75/2</f>
        <v>0.375</v>
      </c>
      <c r="I29" s="159"/>
      <c r="J29" s="165" t="e">
        <f>J28/C28</f>
        <v>#DIV/0!</v>
      </c>
    </row>
    <row r="30" spans="1:10">
      <c r="A30" s="582">
        <v>10</v>
      </c>
      <c r="B30" s="584" t="str">
        <f>ORÇAMENTO!B61</f>
        <v>INSTALAÇÕES HIDRO-SANITÁRIAS</v>
      </c>
      <c r="C30" s="156">
        <f>ORÇAMENTO!I106</f>
        <v>0</v>
      </c>
      <c r="D30" s="158"/>
      <c r="E30" s="167">
        <f t="shared" ref="E30:G30" si="3">$C$30*E31</f>
        <v>0</v>
      </c>
      <c r="F30" s="167">
        <f t="shared" si="3"/>
        <v>0</v>
      </c>
      <c r="G30" s="167">
        <f t="shared" si="3"/>
        <v>0</v>
      </c>
      <c r="H30" s="161"/>
      <c r="I30" s="161"/>
      <c r="J30" s="162">
        <f>SUM(D30:I30)</f>
        <v>0</v>
      </c>
    </row>
    <row r="31" spans="1:10">
      <c r="A31" s="583"/>
      <c r="B31" s="585"/>
      <c r="C31" s="163" t="e">
        <f>C30/$J$42</f>
        <v>#DIV/0!</v>
      </c>
      <c r="D31" s="158"/>
      <c r="E31" s="166">
        <v>0.33</v>
      </c>
      <c r="F31" s="166">
        <v>0.33</v>
      </c>
      <c r="G31" s="166">
        <v>0.34</v>
      </c>
      <c r="H31" s="161"/>
      <c r="I31" s="161"/>
      <c r="J31" s="165" t="e">
        <f>J30/C30</f>
        <v>#DIV/0!</v>
      </c>
    </row>
    <row r="32" spans="1:10">
      <c r="A32" s="582">
        <v>11</v>
      </c>
      <c r="B32" s="584" t="str">
        <f>ORÇAMENTO!B107</f>
        <v>INSTALAÇÕES ELÉTRICAS</v>
      </c>
      <c r="C32" s="156">
        <f>ORÇAMENTO!I134</f>
        <v>0</v>
      </c>
      <c r="D32" s="158"/>
      <c r="E32" s="168">
        <f>$C$32*E33</f>
        <v>0</v>
      </c>
      <c r="F32" s="168">
        <f>$C$32*F33</f>
        <v>0</v>
      </c>
      <c r="G32" s="168">
        <f>$C$32*G33</f>
        <v>0</v>
      </c>
      <c r="H32" s="168">
        <f>$C$32*H33</f>
        <v>0</v>
      </c>
      <c r="I32" s="161"/>
      <c r="J32" s="162">
        <f>SUM(D32:I32)</f>
        <v>0</v>
      </c>
    </row>
    <row r="33" spans="1:10">
      <c r="A33" s="583"/>
      <c r="B33" s="585"/>
      <c r="C33" s="163" t="e">
        <f>C32/J42</f>
        <v>#DIV/0!</v>
      </c>
      <c r="D33" s="158"/>
      <c r="E33" s="169">
        <v>0.25</v>
      </c>
      <c r="F33" s="169">
        <v>0.25</v>
      </c>
      <c r="G33" s="169">
        <v>0.25</v>
      </c>
      <c r="H33" s="169">
        <v>0.25</v>
      </c>
      <c r="I33" s="161"/>
      <c r="J33" s="165" t="e">
        <f>J32/C32</f>
        <v>#DIV/0!</v>
      </c>
    </row>
    <row r="34" spans="1:10">
      <c r="A34" s="582">
        <v>12</v>
      </c>
      <c r="B34" s="584" t="str">
        <f>ORÇAMENTO!B135</f>
        <v>APARELHOS HIDRO-SANITÁRIOS</v>
      </c>
      <c r="C34" s="156">
        <f>ORÇAMENTO!I147</f>
        <v>0</v>
      </c>
      <c r="D34" s="158"/>
      <c r="E34" s="159"/>
      <c r="F34" s="159"/>
      <c r="G34" s="161"/>
      <c r="H34" s="168">
        <f>$C$34*H35</f>
        <v>0</v>
      </c>
      <c r="I34" s="168">
        <f>$C$34*I35</f>
        <v>0</v>
      </c>
      <c r="J34" s="162">
        <f>SUM(D34:I34)</f>
        <v>0</v>
      </c>
    </row>
    <row r="35" spans="1:10">
      <c r="A35" s="583"/>
      <c r="B35" s="585"/>
      <c r="C35" s="163" t="e">
        <f>C34/$J$42</f>
        <v>#DIV/0!</v>
      </c>
      <c r="D35" s="158"/>
      <c r="E35" s="159"/>
      <c r="F35" s="159"/>
      <c r="G35" s="161"/>
      <c r="H35" s="169">
        <v>0.5</v>
      </c>
      <c r="I35" s="169">
        <v>0.5</v>
      </c>
      <c r="J35" s="165" t="e">
        <f>J34/C34</f>
        <v>#DIV/0!</v>
      </c>
    </row>
    <row r="36" spans="1:10">
      <c r="A36" s="582">
        <v>13</v>
      </c>
      <c r="B36" s="584" t="str">
        <f>ORÇAMENTO!B148</f>
        <v>COBERTURA</v>
      </c>
      <c r="C36" s="156">
        <f>ORÇAMENTO!I154</f>
        <v>0</v>
      </c>
      <c r="D36" s="158"/>
      <c r="E36" s="159"/>
      <c r="F36" s="159"/>
      <c r="G36" s="167">
        <f>$C$36*G37</f>
        <v>0</v>
      </c>
      <c r="H36" s="167">
        <f>$C$36*H37</f>
        <v>0</v>
      </c>
      <c r="I36" s="159"/>
      <c r="J36" s="162">
        <f>SUM(D36:I36)</f>
        <v>0</v>
      </c>
    </row>
    <row r="37" spans="1:10">
      <c r="A37" s="583"/>
      <c r="B37" s="585"/>
      <c r="C37" s="163" t="e">
        <f>C36/$J$42</f>
        <v>#DIV/0!</v>
      </c>
      <c r="D37" s="158"/>
      <c r="E37" s="159"/>
      <c r="F37" s="159"/>
      <c r="G37" s="164">
        <v>0.5</v>
      </c>
      <c r="H37" s="164">
        <v>0.5</v>
      </c>
      <c r="I37" s="159"/>
      <c r="J37" s="165" t="e">
        <f>J36/C36</f>
        <v>#DIV/0!</v>
      </c>
    </row>
    <row r="38" spans="1:10">
      <c r="A38" s="582">
        <v>13</v>
      </c>
      <c r="B38" s="584" t="str">
        <f>ORÇAMENTO!B155</f>
        <v>PINTURA</v>
      </c>
      <c r="C38" s="156">
        <f>ORÇAMENTO!I157</f>
        <v>0</v>
      </c>
      <c r="D38" s="158"/>
      <c r="E38" s="159"/>
      <c r="F38" s="159"/>
      <c r="G38" s="160"/>
      <c r="H38" s="167">
        <f>$C$38*H39</f>
        <v>0</v>
      </c>
      <c r="I38" s="167">
        <f>$C$38*I39</f>
        <v>0</v>
      </c>
      <c r="J38" s="162">
        <f>SUM(D38:I38)</f>
        <v>0</v>
      </c>
    </row>
    <row r="39" spans="1:10">
      <c r="A39" s="583"/>
      <c r="B39" s="585"/>
      <c r="C39" s="163" t="e">
        <f>C38/$J$42</f>
        <v>#DIV/0!</v>
      </c>
      <c r="D39" s="158"/>
      <c r="E39" s="159"/>
      <c r="F39" s="159"/>
      <c r="G39" s="160"/>
      <c r="H39" s="164">
        <v>0.5</v>
      </c>
      <c r="I39" s="164">
        <v>0.5</v>
      </c>
      <c r="J39" s="165" t="e">
        <f>J38/C38</f>
        <v>#DIV/0!</v>
      </c>
    </row>
    <row r="40" spans="1:10">
      <c r="A40" s="582">
        <v>14</v>
      </c>
      <c r="B40" s="584" t="s">
        <v>376</v>
      </c>
      <c r="C40" s="156">
        <f>ORÇAMENTO!I161</f>
        <v>0</v>
      </c>
      <c r="D40" s="158"/>
      <c r="E40" s="159"/>
      <c r="F40" s="159"/>
      <c r="G40" s="160"/>
      <c r="H40" s="161"/>
      <c r="I40" s="167">
        <f t="shared" ref="I40" si="4">$C$40*I41</f>
        <v>0</v>
      </c>
      <c r="J40" s="162">
        <f>SUM(D40:I40)</f>
        <v>0</v>
      </c>
    </row>
    <row r="41" spans="1:10">
      <c r="A41" s="583"/>
      <c r="B41" s="585"/>
      <c r="C41" s="163" t="e">
        <f>C40/$J$42</f>
        <v>#DIV/0!</v>
      </c>
      <c r="D41" s="158"/>
      <c r="E41" s="159"/>
      <c r="F41" s="159"/>
      <c r="G41" s="160"/>
      <c r="H41" s="161"/>
      <c r="I41" s="166">
        <v>1</v>
      </c>
      <c r="J41" s="165" t="e">
        <f>J40/C40</f>
        <v>#DIV/0!</v>
      </c>
    </row>
    <row r="42" spans="1:10" ht="15" customHeight="1">
      <c r="A42" s="586" t="s">
        <v>252</v>
      </c>
      <c r="B42" s="587"/>
      <c r="C42" s="170">
        <f>C12+C14+C16+C18+C20+C22+C24+C26+C28+C30+C32+C34+C38+C40+C36</f>
        <v>0</v>
      </c>
      <c r="D42" s="170">
        <f>D12+D14+D16+D18+D20+D22+D24+D26+D28+D30+D32+D34+D38+D40</f>
        <v>0</v>
      </c>
      <c r="E42" s="170">
        <f t="shared" ref="E42:I42" si="5">E12+E14+E16+E18+E20+E22+E24+E26+E28+E30+E32+E34+E38+E40</f>
        <v>0</v>
      </c>
      <c r="F42" s="170">
        <f t="shared" si="5"/>
        <v>0</v>
      </c>
      <c r="G42" s="170">
        <f t="shared" si="5"/>
        <v>0</v>
      </c>
      <c r="H42" s="170">
        <f t="shared" si="5"/>
        <v>0</v>
      </c>
      <c r="I42" s="170">
        <f t="shared" si="5"/>
        <v>0</v>
      </c>
      <c r="J42" s="395">
        <f>J12+J14+J16+J18+J20+J22+J24+J26+J28+J30+J32+J34+J38+J40+J36</f>
        <v>0</v>
      </c>
    </row>
    <row r="43" spans="1:10" ht="16.5" thickBot="1">
      <c r="A43" s="588"/>
      <c r="B43" s="589"/>
      <c r="C43" s="396" t="e">
        <f>C42/J42</f>
        <v>#DIV/0!</v>
      </c>
      <c r="D43" s="171" t="e">
        <f>D42/$C$42</f>
        <v>#DIV/0!</v>
      </c>
      <c r="E43" s="171" t="e">
        <f t="shared" ref="E43:I43" si="6">E42/$C$42</f>
        <v>#DIV/0!</v>
      </c>
      <c r="F43" s="171" t="e">
        <f t="shared" si="6"/>
        <v>#DIV/0!</v>
      </c>
      <c r="G43" s="172" t="e">
        <f t="shared" si="6"/>
        <v>#DIV/0!</v>
      </c>
      <c r="H43" s="171" t="e">
        <f t="shared" si="6"/>
        <v>#DIV/0!</v>
      </c>
      <c r="I43" s="171" t="e">
        <f t="shared" si="6"/>
        <v>#DIV/0!</v>
      </c>
      <c r="J43" s="173" t="e">
        <f>J42/C42</f>
        <v>#DIV/0!</v>
      </c>
    </row>
  </sheetData>
  <mergeCells count="48">
    <mergeCell ref="A1:B4"/>
    <mergeCell ref="A5:E5"/>
    <mergeCell ref="A6:E6"/>
    <mergeCell ref="G6:I6"/>
    <mergeCell ref="A7:F7"/>
    <mergeCell ref="G7:J7"/>
    <mergeCell ref="J10:J11"/>
    <mergeCell ref="A12:A13"/>
    <mergeCell ref="B12:B13"/>
    <mergeCell ref="A9:F9"/>
    <mergeCell ref="G9:J9"/>
    <mergeCell ref="A10:A11"/>
    <mergeCell ref="B10:B11"/>
    <mergeCell ref="C10:C11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6:A37"/>
    <mergeCell ref="B36:B37"/>
    <mergeCell ref="A42:B43"/>
    <mergeCell ref="C1:J1"/>
    <mergeCell ref="C2:J2"/>
    <mergeCell ref="C3:J3"/>
    <mergeCell ref="C4:J4"/>
    <mergeCell ref="A8:J8"/>
    <mergeCell ref="A38:A39"/>
    <mergeCell ref="B38:B39"/>
    <mergeCell ref="A40:A41"/>
    <mergeCell ref="B40:B41"/>
    <mergeCell ref="A32:A33"/>
    <mergeCell ref="B32:B33"/>
    <mergeCell ref="A34:A35"/>
    <mergeCell ref="B34:B35"/>
  </mergeCells>
  <printOptions horizontalCentered="1"/>
  <pageMargins left="0.51181102362204722" right="0.31496062992125984" top="0.39370078740157483" bottom="0.59055118110236227" header="0.31496062992125984" footer="0.31496062992125984"/>
  <pageSetup paperSize="9" scale="70" fitToWidth="2" orientation="landscape" r:id="rId1"/>
  <headerFooter>
    <oddFooter>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6"/>
  <sheetViews>
    <sheetView view="pageBreakPreview" zoomScaleSheetLayoutView="100" workbookViewId="0">
      <selection activeCell="A6" sqref="A6"/>
    </sheetView>
  </sheetViews>
  <sheetFormatPr defaultColWidth="9.140625" defaultRowHeight="15"/>
  <cols>
    <col min="1" max="1" width="21.140625" style="30" customWidth="1"/>
    <col min="2" max="2" width="9.140625" style="30"/>
    <col min="3" max="3" width="9.140625" style="31"/>
    <col min="4" max="5" width="9.140625" style="30"/>
    <col min="6" max="6" width="9.140625" style="32"/>
    <col min="7" max="7" width="9.140625" style="30"/>
    <col min="8" max="8" width="9.140625" style="32"/>
    <col min="9" max="1025" width="9.140625" style="30"/>
    <col min="1026" max="16384" width="9.140625" style="27"/>
  </cols>
  <sheetData>
    <row r="1" spans="1:16" ht="90.6" customHeight="1" thickBot="1">
      <c r="A1" s="33"/>
      <c r="B1" s="626" t="s">
        <v>627</v>
      </c>
      <c r="C1" s="626"/>
      <c r="D1" s="626"/>
      <c r="E1" s="626"/>
      <c r="F1" s="626"/>
      <c r="G1" s="626"/>
      <c r="H1" s="626"/>
      <c r="I1" s="626"/>
      <c r="N1" s="27"/>
      <c r="P1" s="27"/>
    </row>
    <row r="2" spans="1:16" ht="24.75" customHeight="1" thickBot="1">
      <c r="A2" s="34" t="s">
        <v>98</v>
      </c>
      <c r="B2" s="35" t="s">
        <v>146</v>
      </c>
      <c r="C2" s="627" t="s">
        <v>626</v>
      </c>
      <c r="D2" s="627"/>
      <c r="E2" s="627"/>
      <c r="F2" s="627"/>
      <c r="G2" s="627"/>
      <c r="H2" s="627"/>
      <c r="I2" s="627"/>
      <c r="N2" s="27"/>
      <c r="P2" s="30">
        <v>11.33</v>
      </c>
    </row>
    <row r="3" spans="1:16" ht="15.75" thickBot="1">
      <c r="A3" s="36"/>
      <c r="B3" s="104"/>
      <c r="C3" s="105"/>
      <c r="D3" s="104"/>
      <c r="E3" s="104"/>
      <c r="F3" s="106"/>
      <c r="G3" s="107"/>
      <c r="H3" s="37" t="s">
        <v>297</v>
      </c>
      <c r="I3" s="38" t="s">
        <v>192</v>
      </c>
      <c r="N3" s="39">
        <v>1.9043000000000001</v>
      </c>
      <c r="P3" s="30">
        <v>8.1300000000000008</v>
      </c>
    </row>
    <row r="4" spans="1:16">
      <c r="A4" s="40" t="s">
        <v>298</v>
      </c>
      <c r="B4" s="41" t="s">
        <v>299</v>
      </c>
      <c r="C4" s="42" t="s">
        <v>300</v>
      </c>
      <c r="D4" s="41" t="s">
        <v>301</v>
      </c>
      <c r="E4" s="41" t="s">
        <v>302</v>
      </c>
      <c r="F4" s="43" t="s">
        <v>303</v>
      </c>
      <c r="G4" s="44" t="s">
        <v>304</v>
      </c>
      <c r="H4" s="45" t="s">
        <v>305</v>
      </c>
      <c r="I4" s="46" t="s">
        <v>306</v>
      </c>
      <c r="N4" s="30">
        <v>2.3595999999999999</v>
      </c>
      <c r="P4" s="30">
        <v>7.08</v>
      </c>
    </row>
    <row r="5" spans="1:16">
      <c r="A5" s="47" t="s">
        <v>307</v>
      </c>
      <c r="B5" s="48"/>
      <c r="C5" s="49"/>
      <c r="D5" s="50"/>
      <c r="E5" s="50"/>
      <c r="F5" s="51"/>
      <c r="G5" s="50"/>
      <c r="H5" s="51"/>
      <c r="I5" s="52"/>
    </row>
    <row r="6" spans="1:16" ht="52.5">
      <c r="A6" s="397" t="s">
        <v>628</v>
      </c>
      <c r="B6" s="53" t="s">
        <v>309</v>
      </c>
      <c r="C6" s="53" t="s">
        <v>669</v>
      </c>
      <c r="D6" s="54">
        <v>0.84</v>
      </c>
      <c r="E6" s="55">
        <v>1</v>
      </c>
      <c r="F6" s="56"/>
      <c r="G6" s="55">
        <v>0</v>
      </c>
      <c r="H6" s="56">
        <v>11.45</v>
      </c>
      <c r="I6" s="398">
        <f>D6*H6</f>
        <v>9.6179999999999986</v>
      </c>
    </row>
    <row r="7" spans="1:16" ht="31.5">
      <c r="A7" s="397" t="s">
        <v>629</v>
      </c>
      <c r="B7" s="53" t="s">
        <v>309</v>
      </c>
      <c r="C7" s="53" t="s">
        <v>670</v>
      </c>
      <c r="D7" s="54">
        <v>0.84</v>
      </c>
      <c r="E7" s="55">
        <v>1</v>
      </c>
      <c r="F7" s="56"/>
      <c r="G7" s="55">
        <v>0</v>
      </c>
      <c r="H7" s="56">
        <v>7.77</v>
      </c>
      <c r="I7" s="398">
        <f>D7*H7</f>
        <v>6.5267999999999997</v>
      </c>
    </row>
    <row r="8" spans="1:16">
      <c r="A8" s="57" t="s">
        <v>313</v>
      </c>
      <c r="B8" s="58"/>
      <c r="C8" s="59"/>
      <c r="D8" s="58"/>
      <c r="E8" s="58"/>
      <c r="F8" s="60"/>
      <c r="G8" s="61"/>
      <c r="H8" s="60"/>
      <c r="I8" s="62">
        <f>SUM(I6:I7)</f>
        <v>16.144799999999996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314</v>
      </c>
      <c r="B10" s="66"/>
      <c r="C10" s="67"/>
      <c r="D10" s="66"/>
      <c r="E10" s="66"/>
      <c r="F10" s="68"/>
      <c r="G10" s="69"/>
      <c r="H10" s="68"/>
      <c r="I10" s="70"/>
    </row>
    <row r="11" spans="1:16" s="30" customFormat="1" ht="36">
      <c r="A11" s="71" t="s">
        <v>630</v>
      </c>
      <c r="B11" s="53" t="s">
        <v>315</v>
      </c>
      <c r="C11" s="53" t="s">
        <v>631</v>
      </c>
      <c r="D11" s="55">
        <v>0.112</v>
      </c>
      <c r="E11" s="55">
        <v>1</v>
      </c>
      <c r="F11" s="56">
        <v>5.69</v>
      </c>
      <c r="G11" s="55">
        <v>0</v>
      </c>
      <c r="H11" s="56">
        <f>F11</f>
        <v>5.69</v>
      </c>
      <c r="I11" s="72">
        <f>D11*H11</f>
        <v>0.63728000000000007</v>
      </c>
    </row>
    <row r="12" spans="1:16" s="30" customFormat="1" ht="36">
      <c r="A12" s="71" t="s">
        <v>626</v>
      </c>
      <c r="B12" s="53" t="s">
        <v>315</v>
      </c>
      <c r="C12" s="53" t="s">
        <v>632</v>
      </c>
      <c r="D12" s="55">
        <v>1</v>
      </c>
      <c r="E12" s="55">
        <v>1</v>
      </c>
      <c r="F12" s="56">
        <v>1.29</v>
      </c>
      <c r="G12" s="55">
        <v>0</v>
      </c>
      <c r="H12" s="56">
        <f>F12</f>
        <v>1.29</v>
      </c>
      <c r="I12" s="72">
        <f>D12*H12</f>
        <v>1.29</v>
      </c>
    </row>
    <row r="13" spans="1:16" s="30" customFormat="1" ht="12.75">
      <c r="A13" s="73" t="s">
        <v>313</v>
      </c>
      <c r="B13" s="74"/>
      <c r="C13" s="75"/>
      <c r="D13" s="76"/>
      <c r="E13" s="76"/>
      <c r="F13" s="77"/>
      <c r="G13" s="78"/>
      <c r="H13" s="56">
        <f>F13</f>
        <v>0</v>
      </c>
      <c r="I13" s="79">
        <f>SUM(I11:I11)</f>
        <v>0.63728000000000007</v>
      </c>
    </row>
    <row r="14" spans="1:16" s="30" customFormat="1" ht="12.75">
      <c r="A14" s="80"/>
      <c r="B14" s="81"/>
      <c r="C14" s="82"/>
      <c r="D14" s="81"/>
      <c r="E14" s="81"/>
      <c r="F14" s="83"/>
      <c r="G14" s="84"/>
      <c r="H14" s="83"/>
      <c r="I14" s="85"/>
    </row>
    <row r="15" spans="1:16" s="30" customFormat="1" ht="12.75">
      <c r="A15" s="40" t="s">
        <v>318</v>
      </c>
      <c r="B15" s="86"/>
      <c r="C15" s="87"/>
      <c r="D15" s="86"/>
      <c r="E15" s="86"/>
      <c r="F15" s="43"/>
      <c r="G15" s="88"/>
      <c r="H15" s="43" t="s">
        <v>319</v>
      </c>
      <c r="I15" s="89" t="s">
        <v>320</v>
      </c>
    </row>
    <row r="16" spans="1:16" s="30" customFormat="1" ht="12.75">
      <c r="A16" s="90" t="s">
        <v>321</v>
      </c>
      <c r="B16" s="91"/>
      <c r="C16" s="92"/>
      <c r="D16" s="91"/>
      <c r="E16" s="91"/>
      <c r="F16" s="93"/>
      <c r="G16" s="94"/>
      <c r="H16" s="93"/>
      <c r="I16" s="95"/>
    </row>
    <row r="17" spans="1:9" s="30" customFormat="1" ht="12.75">
      <c r="A17" s="392" t="s">
        <v>322</v>
      </c>
      <c r="B17" s="96"/>
      <c r="C17" s="92"/>
      <c r="D17" s="91"/>
      <c r="E17" s="91"/>
      <c r="F17" s="93"/>
      <c r="G17" s="94"/>
      <c r="H17" s="97">
        <v>135.96</v>
      </c>
      <c r="I17" s="95">
        <f>I8</f>
        <v>16.144799999999996</v>
      </c>
    </row>
    <row r="18" spans="1:9" s="30" customFormat="1" ht="12.75">
      <c r="A18" s="392" t="s">
        <v>323</v>
      </c>
      <c r="B18" s="96"/>
      <c r="C18" s="92"/>
      <c r="D18" s="91"/>
      <c r="E18" s="91"/>
      <c r="F18" s="93"/>
      <c r="G18" s="94"/>
      <c r="H18" s="93"/>
      <c r="I18" s="95">
        <f>I13</f>
        <v>0.63728000000000007</v>
      </c>
    </row>
    <row r="19" spans="1:9" s="30" customFormat="1" ht="12.75">
      <c r="A19" s="392" t="s">
        <v>324</v>
      </c>
      <c r="B19" s="96"/>
      <c r="C19" s="92"/>
      <c r="D19" s="91"/>
      <c r="E19" s="91"/>
      <c r="F19" s="93"/>
      <c r="G19" s="94"/>
      <c r="H19" s="93"/>
      <c r="I19" s="95">
        <v>0</v>
      </c>
    </row>
    <row r="20" spans="1:9" s="30" customFormat="1" ht="12.75">
      <c r="A20" s="392" t="s">
        <v>325</v>
      </c>
      <c r="B20" s="96"/>
      <c r="C20" s="92"/>
      <c r="D20" s="91"/>
      <c r="E20" s="91"/>
      <c r="F20" s="93"/>
      <c r="G20" s="94"/>
      <c r="H20" s="93"/>
      <c r="I20" s="95">
        <v>1</v>
      </c>
    </row>
    <row r="21" spans="1:9" s="30" customFormat="1" ht="12.75">
      <c r="A21" s="392" t="s">
        <v>326</v>
      </c>
      <c r="B21" s="96"/>
      <c r="C21" s="92"/>
      <c r="D21" s="91"/>
      <c r="E21" s="91"/>
      <c r="F21" s="93"/>
      <c r="G21" s="94"/>
      <c r="H21" s="93"/>
      <c r="I21" s="95">
        <f>I17+I19</f>
        <v>16.144799999999996</v>
      </c>
    </row>
    <row r="22" spans="1:9" s="30" customFormat="1" ht="12.75">
      <c r="A22" s="628" t="s">
        <v>327</v>
      </c>
      <c r="B22" s="628"/>
      <c r="C22" s="92"/>
      <c r="D22" s="91"/>
      <c r="E22" s="91"/>
      <c r="F22" s="93"/>
      <c r="G22" s="94"/>
      <c r="H22" s="93"/>
      <c r="I22" s="95">
        <f>SUM(I17+I19)/I20</f>
        <v>16.144799999999996</v>
      </c>
    </row>
    <row r="23" spans="1:9" s="30" customFormat="1" ht="12.75">
      <c r="A23" s="392" t="s">
        <v>328</v>
      </c>
      <c r="B23" s="96"/>
      <c r="C23" s="92"/>
      <c r="D23" s="91"/>
      <c r="E23" s="91"/>
      <c r="F23" s="93"/>
      <c r="G23" s="94"/>
      <c r="H23" s="93"/>
      <c r="I23" s="95">
        <f>I22+I18</f>
        <v>16.782079999999997</v>
      </c>
    </row>
    <row r="24" spans="1:9" s="30" customFormat="1" ht="13.5" thickBot="1">
      <c r="A24" s="98" t="s">
        <v>329</v>
      </c>
      <c r="B24" s="99"/>
      <c r="C24" s="100"/>
      <c r="D24" s="99"/>
      <c r="E24" s="99"/>
      <c r="F24" s="101"/>
      <c r="G24" s="102"/>
      <c r="H24" s="101"/>
      <c r="I24" s="103">
        <f>SUM(I13,I8,)</f>
        <v>16.782079999999997</v>
      </c>
    </row>
    <row r="25" spans="1:9" s="30" customFormat="1" ht="12.75">
      <c r="A25" s="104"/>
      <c r="B25" s="104"/>
      <c r="C25" s="105"/>
      <c r="D25" s="104"/>
      <c r="E25" s="104"/>
      <c r="F25" s="106"/>
      <c r="G25" s="107"/>
      <c r="H25" s="106"/>
      <c r="I25" s="106"/>
    </row>
    <row r="26" spans="1:9" s="30" customFormat="1" ht="12.75">
      <c r="A26" s="108" t="s">
        <v>330</v>
      </c>
      <c r="B26" s="104"/>
      <c r="C26" s="105"/>
      <c r="D26" s="104"/>
      <c r="E26" s="104"/>
      <c r="F26" s="106"/>
      <c r="G26" s="107"/>
      <c r="H26" s="106"/>
      <c r="I26" s="106"/>
    </row>
  </sheetData>
  <mergeCells count="3">
    <mergeCell ref="B1:I1"/>
    <mergeCell ref="C2:I2"/>
    <mergeCell ref="A22:B22"/>
  </mergeCells>
  <printOptions horizontalCentered="1"/>
  <pageMargins left="0.51181102362204722" right="0.31496062992125984" top="0.78740157480314965" bottom="0.78740157480314965" header="0.51181102362204722" footer="0.51181102362204722"/>
  <pageSetup paperSize="9" firstPageNumber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SheetLayoutView="100" workbookViewId="0">
      <selection activeCell="H7" sqref="H7"/>
    </sheetView>
  </sheetViews>
  <sheetFormatPr defaultRowHeight="1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>
      <c r="A1" s="33"/>
      <c r="B1" s="626" t="s">
        <v>296</v>
      </c>
      <c r="C1" s="626"/>
      <c r="D1" s="626"/>
      <c r="E1" s="626"/>
      <c r="F1" s="626"/>
      <c r="G1" s="626"/>
      <c r="H1" s="626"/>
      <c r="I1" s="626"/>
      <c r="N1"/>
      <c r="P1"/>
    </row>
    <row r="2" spans="1:16" ht="60.75" customHeight="1">
      <c r="A2" s="34" t="s">
        <v>98</v>
      </c>
      <c r="B2" s="35" t="s">
        <v>196</v>
      </c>
      <c r="C2" s="627" t="s">
        <v>602</v>
      </c>
      <c r="D2" s="627"/>
      <c r="E2" s="627"/>
      <c r="F2" s="627"/>
      <c r="G2" s="627"/>
      <c r="H2" s="627"/>
      <c r="I2" s="627"/>
      <c r="N2"/>
      <c r="P2" s="30">
        <v>11.33</v>
      </c>
    </row>
    <row r="3" spans="1:16">
      <c r="A3" s="36"/>
      <c r="B3" s="104"/>
      <c r="C3" s="105"/>
      <c r="D3" s="104"/>
      <c r="E3" s="104"/>
      <c r="F3" s="106"/>
      <c r="G3" s="107"/>
      <c r="H3" s="37" t="s">
        <v>297</v>
      </c>
      <c r="I3" s="38" t="s">
        <v>192</v>
      </c>
      <c r="N3" s="39">
        <v>1.9043000000000001</v>
      </c>
      <c r="P3" s="30">
        <v>8.1300000000000008</v>
      </c>
    </row>
    <row r="4" spans="1:16">
      <c r="A4" s="40" t="s">
        <v>298</v>
      </c>
      <c r="B4" s="41" t="s">
        <v>299</v>
      </c>
      <c r="C4" s="42" t="s">
        <v>300</v>
      </c>
      <c r="D4" s="41" t="s">
        <v>301</v>
      </c>
      <c r="E4" s="41" t="s">
        <v>302</v>
      </c>
      <c r="F4" s="43" t="s">
        <v>303</v>
      </c>
      <c r="G4" s="44" t="s">
        <v>304</v>
      </c>
      <c r="H4" s="45" t="s">
        <v>305</v>
      </c>
      <c r="I4" s="46" t="s">
        <v>306</v>
      </c>
      <c r="N4" s="30">
        <v>2.3595999999999999</v>
      </c>
      <c r="P4" s="30">
        <v>7.08</v>
      </c>
    </row>
    <row r="5" spans="1:16">
      <c r="A5" s="47" t="s">
        <v>307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308</v>
      </c>
      <c r="B6" s="53" t="s">
        <v>309</v>
      </c>
      <c r="C6" s="53" t="s">
        <v>310</v>
      </c>
      <c r="D6" s="54">
        <v>2</v>
      </c>
      <c r="E6" s="55">
        <v>1</v>
      </c>
      <c r="F6" s="56"/>
      <c r="G6" s="55">
        <v>0</v>
      </c>
      <c r="H6" s="56">
        <v>12.44</v>
      </c>
      <c r="I6" s="398">
        <f>D6*H6</f>
        <v>24.88</v>
      </c>
    </row>
    <row r="7" spans="1:16" ht="24">
      <c r="A7" s="397" t="s">
        <v>311</v>
      </c>
      <c r="B7" s="53" t="s">
        <v>309</v>
      </c>
      <c r="C7" s="53" t="s">
        <v>312</v>
      </c>
      <c r="D7" s="54">
        <v>2</v>
      </c>
      <c r="E7" s="55">
        <v>1</v>
      </c>
      <c r="F7" s="56"/>
      <c r="G7" s="55">
        <v>0</v>
      </c>
      <c r="H7" s="56">
        <v>8.91</v>
      </c>
      <c r="I7" s="398">
        <f>D7*H7</f>
        <v>17.82</v>
      </c>
    </row>
    <row r="8" spans="1:16">
      <c r="A8" s="57" t="s">
        <v>313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314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601</v>
      </c>
      <c r="B11" s="53" t="s">
        <v>315</v>
      </c>
      <c r="C11" s="53" t="s">
        <v>316</v>
      </c>
      <c r="D11" s="55">
        <v>1</v>
      </c>
      <c r="E11" s="55">
        <v>1</v>
      </c>
      <c r="F11" s="56">
        <v>88.99</v>
      </c>
      <c r="G11" s="55">
        <v>0</v>
      </c>
      <c r="H11" s="56">
        <f>F11</f>
        <v>88.99</v>
      </c>
      <c r="I11" s="72">
        <f>D11*H11</f>
        <v>88.99</v>
      </c>
    </row>
    <row r="12" spans="1:16">
      <c r="A12" s="73" t="s">
        <v>317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88.99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318</v>
      </c>
      <c r="B14" s="86"/>
      <c r="C14" s="87"/>
      <c r="D14" s="86"/>
      <c r="E14" s="86"/>
      <c r="F14" s="43"/>
      <c r="G14" s="88"/>
      <c r="H14" s="43" t="s">
        <v>319</v>
      </c>
      <c r="I14" s="89" t="s">
        <v>320</v>
      </c>
    </row>
    <row r="15" spans="1:16">
      <c r="A15" s="90" t="s">
        <v>321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322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>
      <c r="A17" s="392" t="s">
        <v>323</v>
      </c>
      <c r="B17" s="96"/>
      <c r="C17" s="92"/>
      <c r="D17" s="91"/>
      <c r="E17" s="91"/>
      <c r="F17" s="93"/>
      <c r="G17" s="94"/>
      <c r="H17" s="93"/>
      <c r="I17" s="95">
        <f>I12</f>
        <v>88.99</v>
      </c>
    </row>
    <row r="18" spans="1:9">
      <c r="A18" s="392" t="s">
        <v>324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325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326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>
      <c r="A21" s="628" t="s">
        <v>327</v>
      </c>
      <c r="B21" s="628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>
      <c r="A22" s="392" t="s">
        <v>328</v>
      </c>
      <c r="B22" s="96"/>
      <c r="C22" s="92"/>
      <c r="D22" s="91"/>
      <c r="E22" s="91"/>
      <c r="F22" s="93"/>
      <c r="G22" s="94"/>
      <c r="H22" s="93"/>
      <c r="I22" s="95">
        <f>I21+I17</f>
        <v>131.69</v>
      </c>
    </row>
    <row r="23" spans="1:9">
      <c r="A23" s="98" t="s">
        <v>329</v>
      </c>
      <c r="B23" s="99"/>
      <c r="C23" s="100"/>
      <c r="D23" s="99"/>
      <c r="E23" s="99"/>
      <c r="F23" s="101"/>
      <c r="G23" s="102"/>
      <c r="H23" s="101"/>
      <c r="I23" s="103">
        <f>SUM(I12,I8,)</f>
        <v>131.69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330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SheetLayoutView="100" workbookViewId="0">
      <selection activeCell="K7" sqref="K7"/>
    </sheetView>
  </sheetViews>
  <sheetFormatPr defaultRowHeight="1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>
      <c r="A1" s="33"/>
      <c r="B1" s="626" t="s">
        <v>296</v>
      </c>
      <c r="C1" s="626"/>
      <c r="D1" s="626"/>
      <c r="E1" s="626"/>
      <c r="F1" s="626"/>
      <c r="G1" s="626"/>
      <c r="H1" s="626"/>
      <c r="I1" s="626"/>
      <c r="N1"/>
      <c r="P1"/>
    </row>
    <row r="2" spans="1:16" ht="60.75" customHeight="1">
      <c r="A2" s="34" t="s">
        <v>99</v>
      </c>
      <c r="B2" s="35" t="s">
        <v>226</v>
      </c>
      <c r="C2" s="627" t="s">
        <v>590</v>
      </c>
      <c r="D2" s="627"/>
      <c r="E2" s="627"/>
      <c r="F2" s="627"/>
      <c r="G2" s="627"/>
      <c r="H2" s="627"/>
      <c r="I2" s="627"/>
      <c r="N2"/>
      <c r="P2" s="30">
        <v>11.33</v>
      </c>
    </row>
    <row r="3" spans="1:16">
      <c r="A3" s="36"/>
      <c r="B3" s="104"/>
      <c r="C3" s="105"/>
      <c r="D3" s="104"/>
      <c r="E3" s="104"/>
      <c r="F3" s="106"/>
      <c r="G3" s="107"/>
      <c r="H3" s="37" t="s">
        <v>297</v>
      </c>
      <c r="I3" s="38" t="s">
        <v>192</v>
      </c>
      <c r="N3" s="39">
        <v>1.9043000000000001</v>
      </c>
      <c r="P3" s="30">
        <v>8.1300000000000008</v>
      </c>
    </row>
    <row r="4" spans="1:16">
      <c r="A4" s="40" t="s">
        <v>298</v>
      </c>
      <c r="B4" s="41" t="s">
        <v>299</v>
      </c>
      <c r="C4" s="42" t="s">
        <v>300</v>
      </c>
      <c r="D4" s="41" t="s">
        <v>301</v>
      </c>
      <c r="E4" s="41" t="s">
        <v>302</v>
      </c>
      <c r="F4" s="43" t="s">
        <v>303</v>
      </c>
      <c r="G4" s="44" t="s">
        <v>304</v>
      </c>
      <c r="H4" s="45" t="s">
        <v>305</v>
      </c>
      <c r="I4" s="46" t="s">
        <v>306</v>
      </c>
      <c r="N4" s="30">
        <v>2.3595999999999999</v>
      </c>
    </row>
    <row r="5" spans="1:16">
      <c r="A5" s="47" t="s">
        <v>307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308</v>
      </c>
      <c r="B6" s="53" t="s">
        <v>309</v>
      </c>
      <c r="C6" s="53" t="s">
        <v>310</v>
      </c>
      <c r="D6" s="54">
        <v>1</v>
      </c>
      <c r="E6" s="55">
        <v>1</v>
      </c>
      <c r="F6" s="56"/>
      <c r="G6" s="55">
        <v>0</v>
      </c>
      <c r="H6" s="56">
        <v>12.44</v>
      </c>
      <c r="I6" s="398">
        <f>D6*H6</f>
        <v>12.44</v>
      </c>
    </row>
    <row r="7" spans="1:16" ht="24">
      <c r="A7" s="397" t="s">
        <v>311</v>
      </c>
      <c r="B7" s="53" t="s">
        <v>309</v>
      </c>
      <c r="C7" s="53" t="s">
        <v>312</v>
      </c>
      <c r="D7" s="54">
        <v>1</v>
      </c>
      <c r="E7" s="55">
        <v>1</v>
      </c>
      <c r="F7" s="56"/>
      <c r="G7" s="55">
        <v>0</v>
      </c>
      <c r="H7" s="56">
        <v>8.91</v>
      </c>
      <c r="I7" s="398">
        <f>D7*H7</f>
        <v>8.91</v>
      </c>
    </row>
    <row r="8" spans="1:16">
      <c r="A8" s="57" t="s">
        <v>313</v>
      </c>
      <c r="B8" s="58"/>
      <c r="C8" s="59"/>
      <c r="D8" s="58"/>
      <c r="E8" s="58"/>
      <c r="F8" s="60"/>
      <c r="G8" s="61"/>
      <c r="H8" s="60"/>
      <c r="I8" s="62">
        <f>SUM(I6:I7)</f>
        <v>21.35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314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605</v>
      </c>
      <c r="B11" s="53" t="s">
        <v>315</v>
      </c>
      <c r="C11" s="53" t="s">
        <v>608</v>
      </c>
      <c r="D11" s="55">
        <v>1</v>
      </c>
      <c r="E11" s="55">
        <v>1</v>
      </c>
      <c r="F11" s="56">
        <v>72.41</v>
      </c>
      <c r="G11" s="55">
        <v>0</v>
      </c>
      <c r="H11" s="56">
        <f>F11</f>
        <v>72.41</v>
      </c>
      <c r="I11" s="72">
        <f>D11*H11</f>
        <v>72.41</v>
      </c>
    </row>
    <row r="12" spans="1:16">
      <c r="A12" s="73" t="s">
        <v>317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72.41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318</v>
      </c>
      <c r="B14" s="86"/>
      <c r="C14" s="87"/>
      <c r="D14" s="86"/>
      <c r="E14" s="86"/>
      <c r="F14" s="43"/>
      <c r="G14" s="88"/>
      <c r="H14" s="43" t="s">
        <v>319</v>
      </c>
      <c r="I14" s="89" t="s">
        <v>320</v>
      </c>
    </row>
    <row r="15" spans="1:16">
      <c r="A15" s="90" t="s">
        <v>321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322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21.35</v>
      </c>
    </row>
    <row r="17" spans="1:9">
      <c r="A17" s="392" t="s">
        <v>323</v>
      </c>
      <c r="B17" s="96"/>
      <c r="C17" s="92"/>
      <c r="D17" s="91"/>
      <c r="E17" s="91"/>
      <c r="F17" s="93"/>
      <c r="G17" s="94"/>
      <c r="H17" s="93"/>
      <c r="I17" s="95">
        <f>I12</f>
        <v>72.41</v>
      </c>
    </row>
    <row r="18" spans="1:9">
      <c r="A18" s="392" t="s">
        <v>324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325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326</v>
      </c>
      <c r="B20" s="96"/>
      <c r="C20" s="92"/>
      <c r="D20" s="91"/>
      <c r="E20" s="91"/>
      <c r="F20" s="93"/>
      <c r="G20" s="94"/>
      <c r="H20" s="93"/>
      <c r="I20" s="95">
        <f>I16+I18</f>
        <v>21.35</v>
      </c>
    </row>
    <row r="21" spans="1:9">
      <c r="A21" s="628" t="s">
        <v>327</v>
      </c>
      <c r="B21" s="628"/>
      <c r="C21" s="92"/>
      <c r="D21" s="91"/>
      <c r="E21" s="91"/>
      <c r="F21" s="93"/>
      <c r="G21" s="94"/>
      <c r="H21" s="93"/>
      <c r="I21" s="95">
        <f>SUM(I16+I18)/I19</f>
        <v>21.35</v>
      </c>
    </row>
    <row r="22" spans="1:9">
      <c r="A22" s="392" t="s">
        <v>328</v>
      </c>
      <c r="B22" s="96"/>
      <c r="C22" s="92"/>
      <c r="D22" s="91"/>
      <c r="E22" s="91"/>
      <c r="F22" s="93"/>
      <c r="G22" s="94"/>
      <c r="H22" s="93"/>
      <c r="I22" s="95">
        <f>I21+I17</f>
        <v>93.759999999999991</v>
      </c>
    </row>
    <row r="23" spans="1:9">
      <c r="A23" s="98" t="s">
        <v>329</v>
      </c>
      <c r="B23" s="99"/>
      <c r="C23" s="100"/>
      <c r="D23" s="99"/>
      <c r="E23" s="99"/>
      <c r="F23" s="101"/>
      <c r="G23" s="102"/>
      <c r="H23" s="101"/>
      <c r="I23" s="103">
        <f>SUM(I12,I8,)</f>
        <v>93.759999999999991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330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SheetLayoutView="100" workbookViewId="0">
      <selection activeCell="H7" sqref="H7"/>
    </sheetView>
  </sheetViews>
  <sheetFormatPr defaultColWidth="9.140625" defaultRowHeight="15"/>
  <cols>
    <col min="1" max="1" width="25.28515625" style="30" customWidth="1"/>
    <col min="2" max="2" width="9.140625" style="30"/>
    <col min="3" max="3" width="9.140625" style="31"/>
    <col min="4" max="5" width="9.140625" style="30"/>
    <col min="6" max="6" width="9.140625" style="32"/>
    <col min="7" max="7" width="9.140625" style="30"/>
    <col min="8" max="8" width="9.140625" style="32"/>
    <col min="9" max="1025" width="9.140625" style="30"/>
    <col min="1026" max="16384" width="9.140625" style="27"/>
  </cols>
  <sheetData>
    <row r="1" spans="1:16" ht="90.6" customHeight="1" thickBot="1">
      <c r="A1" s="33"/>
      <c r="B1" s="629" t="s">
        <v>606</v>
      </c>
      <c r="C1" s="630"/>
      <c r="D1" s="630"/>
      <c r="E1" s="630"/>
      <c r="F1" s="630"/>
      <c r="G1" s="630"/>
      <c r="H1" s="630"/>
      <c r="I1" s="631"/>
      <c r="N1" s="27"/>
      <c r="P1" s="27"/>
    </row>
    <row r="2" spans="1:16" ht="60.75" customHeight="1" thickBot="1">
      <c r="A2" s="34" t="s">
        <v>207</v>
      </c>
      <c r="B2" s="35" t="s">
        <v>227</v>
      </c>
      <c r="C2" s="627" t="s">
        <v>591</v>
      </c>
      <c r="D2" s="627"/>
      <c r="E2" s="627"/>
      <c r="F2" s="627"/>
      <c r="G2" s="627"/>
      <c r="H2" s="627"/>
      <c r="I2" s="627"/>
      <c r="N2" s="27"/>
      <c r="P2" s="30">
        <v>11.33</v>
      </c>
    </row>
    <row r="3" spans="1:16" ht="15.75" thickBot="1">
      <c r="A3" s="36"/>
      <c r="B3" s="104"/>
      <c r="C3" s="105"/>
      <c r="D3" s="104"/>
      <c r="E3" s="104"/>
      <c r="F3" s="106"/>
      <c r="G3" s="107"/>
      <c r="H3" s="37" t="s">
        <v>297</v>
      </c>
      <c r="I3" s="38" t="s">
        <v>192</v>
      </c>
      <c r="N3" s="39">
        <v>1.9043000000000001</v>
      </c>
      <c r="P3" s="30">
        <v>8.1300000000000008</v>
      </c>
    </row>
    <row r="4" spans="1:16">
      <c r="A4" s="40" t="s">
        <v>298</v>
      </c>
      <c r="B4" s="41" t="s">
        <v>299</v>
      </c>
      <c r="C4" s="42" t="s">
        <v>300</v>
      </c>
      <c r="D4" s="41" t="s">
        <v>301</v>
      </c>
      <c r="E4" s="41" t="s">
        <v>302</v>
      </c>
      <c r="F4" s="43" t="s">
        <v>303</v>
      </c>
      <c r="G4" s="44" t="s">
        <v>304</v>
      </c>
      <c r="H4" s="45" t="s">
        <v>305</v>
      </c>
      <c r="I4" s="46" t="s">
        <v>306</v>
      </c>
      <c r="N4" s="30">
        <v>2.3595999999999999</v>
      </c>
    </row>
    <row r="5" spans="1:16">
      <c r="A5" s="47" t="s">
        <v>307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308</v>
      </c>
      <c r="B6" s="53" t="s">
        <v>309</v>
      </c>
      <c r="C6" s="53" t="s">
        <v>310</v>
      </c>
      <c r="D6" s="54">
        <v>2</v>
      </c>
      <c r="E6" s="55">
        <v>1</v>
      </c>
      <c r="F6" s="56"/>
      <c r="G6" s="55">
        <v>0</v>
      </c>
      <c r="H6" s="56">
        <v>12.44</v>
      </c>
      <c r="I6" s="398">
        <f>D6*F6</f>
        <v>0</v>
      </c>
    </row>
    <row r="7" spans="1:16" ht="24">
      <c r="A7" s="397" t="s">
        <v>311</v>
      </c>
      <c r="B7" s="53" t="s">
        <v>309</v>
      </c>
      <c r="C7" s="53" t="s">
        <v>312</v>
      </c>
      <c r="D7" s="54">
        <v>2</v>
      </c>
      <c r="E7" s="55">
        <v>1</v>
      </c>
      <c r="F7" s="56"/>
      <c r="G7" s="55">
        <v>0</v>
      </c>
      <c r="H7" s="56">
        <v>8.91</v>
      </c>
      <c r="I7" s="398">
        <f>D7*F7</f>
        <v>0</v>
      </c>
    </row>
    <row r="8" spans="1:16">
      <c r="A8" s="57" t="s">
        <v>313</v>
      </c>
      <c r="B8" s="58"/>
      <c r="C8" s="59"/>
      <c r="D8" s="58"/>
      <c r="E8" s="58"/>
      <c r="F8" s="60"/>
      <c r="G8" s="61"/>
      <c r="H8" s="60"/>
      <c r="I8" s="62">
        <f>SUM(I6:I7)</f>
        <v>0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314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607</v>
      </c>
      <c r="B11" s="53" t="s">
        <v>315</v>
      </c>
      <c r="C11" s="53" t="s">
        <v>609</v>
      </c>
      <c r="D11" s="55">
        <v>1</v>
      </c>
      <c r="E11" s="55">
        <v>1</v>
      </c>
      <c r="F11" s="56">
        <v>134.81</v>
      </c>
      <c r="G11" s="55">
        <v>0</v>
      </c>
      <c r="H11" s="56">
        <f>F11</f>
        <v>134.81</v>
      </c>
      <c r="I11" s="72">
        <f>D11*H11</f>
        <v>134.81</v>
      </c>
    </row>
    <row r="12" spans="1:16">
      <c r="A12" s="73" t="s">
        <v>313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134.81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318</v>
      </c>
      <c r="B14" s="86"/>
      <c r="C14" s="87"/>
      <c r="D14" s="86"/>
      <c r="E14" s="86"/>
      <c r="F14" s="43"/>
      <c r="G14" s="88"/>
      <c r="H14" s="43" t="s">
        <v>319</v>
      </c>
      <c r="I14" s="89" t="s">
        <v>320</v>
      </c>
    </row>
    <row r="15" spans="1:16">
      <c r="A15" s="90" t="s">
        <v>321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322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0</v>
      </c>
    </row>
    <row r="17" spans="1:9">
      <c r="A17" s="392" t="s">
        <v>323</v>
      </c>
      <c r="B17" s="96"/>
      <c r="C17" s="92"/>
      <c r="D17" s="91"/>
      <c r="E17" s="91"/>
      <c r="F17" s="93"/>
      <c r="G17" s="94"/>
      <c r="H17" s="93"/>
      <c r="I17" s="95">
        <f>I12</f>
        <v>134.81</v>
      </c>
    </row>
    <row r="18" spans="1:9">
      <c r="A18" s="392" t="s">
        <v>324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325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326</v>
      </c>
      <c r="B20" s="96"/>
      <c r="C20" s="92"/>
      <c r="D20" s="91"/>
      <c r="E20" s="91"/>
      <c r="F20" s="93"/>
      <c r="G20" s="94"/>
      <c r="H20" s="93"/>
      <c r="I20" s="95">
        <f>I16+I18</f>
        <v>0</v>
      </c>
    </row>
    <row r="21" spans="1:9">
      <c r="A21" s="628" t="s">
        <v>327</v>
      </c>
      <c r="B21" s="628"/>
      <c r="C21" s="92"/>
      <c r="D21" s="91"/>
      <c r="E21" s="91"/>
      <c r="F21" s="93"/>
      <c r="G21" s="94"/>
      <c r="H21" s="93"/>
      <c r="I21" s="95">
        <f>SUM(I16+I18)/I19</f>
        <v>0</v>
      </c>
    </row>
    <row r="22" spans="1:9">
      <c r="A22" s="392" t="s">
        <v>328</v>
      </c>
      <c r="B22" s="96"/>
      <c r="C22" s="92"/>
      <c r="D22" s="91"/>
      <c r="E22" s="91"/>
      <c r="F22" s="93"/>
      <c r="G22" s="94"/>
      <c r="H22" s="93"/>
      <c r="I22" s="95">
        <f>I21+I17</f>
        <v>134.81</v>
      </c>
    </row>
    <row r="23" spans="1:9" ht="15.75" thickBot="1">
      <c r="A23" s="98" t="s">
        <v>329</v>
      </c>
      <c r="B23" s="99"/>
      <c r="C23" s="100"/>
      <c r="D23" s="99"/>
      <c r="E23" s="99"/>
      <c r="F23" s="101"/>
      <c r="G23" s="102"/>
      <c r="H23" s="101"/>
      <c r="I23" s="103">
        <f>SUM(I12,I8,)</f>
        <v>134.81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330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421</TotalTime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11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10</vt:i4>
      </vt:variant>
    </vt:vector>
  </HeadingPairs>
  <TitlesOfParts>
    <vt:vector size="22" baseType="lpstr">
      <vt:lpstr>BDI</vt:lpstr>
      <vt:lpstr>ESC</vt:lpstr>
      <vt:lpstr>MEMÓRIA DE CÁLCULO</vt:lpstr>
      <vt:lpstr>ORÇAMENTO</vt:lpstr>
      <vt:lpstr>CRONOGRAMA FISICO FINANCEIRO</vt:lpstr>
      <vt:lpstr>COMPOSIÇÃO 01</vt:lpstr>
      <vt:lpstr>COMPOSIÇÃO 02</vt:lpstr>
      <vt:lpstr>COMPOSIÇÃO 03</vt:lpstr>
      <vt:lpstr>COMPOSIÇÃO 04</vt:lpstr>
      <vt:lpstr>COMPOSIÇÃO 05</vt:lpstr>
      <vt:lpstr>Plan1</vt:lpstr>
      <vt:lpstr>Gráf1</vt:lpstr>
      <vt:lpstr>BDI!Area_de_impressao</vt:lpstr>
      <vt:lpstr>'COMPOSIÇÃO 01'!Area_de_impressao</vt:lpstr>
      <vt:lpstr>'COMPOSIÇÃO 02'!Area_de_impressao</vt:lpstr>
      <vt:lpstr>'COMPOSIÇÃO 03'!Area_de_impressao</vt:lpstr>
      <vt:lpstr>'COMPOSIÇÃO 04'!Area_de_impressao</vt:lpstr>
      <vt:lpstr>'COMPOSIÇÃO 05'!Area_de_impressao</vt:lpstr>
      <vt:lpstr>'CRONOGRAMA FISICO FINANCEIRO'!Area_de_impressao</vt:lpstr>
      <vt:lpstr>'MEMÓRIA DE CÁLCULO'!Area_de_impressao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willian.pereira</dc:creator>
  <cp:lastModifiedBy>camila.reis</cp:lastModifiedBy>
  <cp:revision>2</cp:revision>
  <cp:lastPrinted>2016-01-20T17:26:59Z</cp:lastPrinted>
  <dcterms:created xsi:type="dcterms:W3CDTF">2014-09-30T19:09:04Z</dcterms:created>
  <dcterms:modified xsi:type="dcterms:W3CDTF">2016-01-20T17:47:42Z</dcterms:modified>
  <dc:language>pt-BR</dc:language>
</cp:coreProperties>
</file>