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5.bin" ContentType="application/vnd.openxmlformats-officedocument.oleObject"/>
  <Override PartName="/xl/worksheets/sheet6.xml" ContentType="application/vnd.openxmlformats-officedocument.spreadsheetml.worksheet+xml"/>
  <Default Extension="emf" ContentType="image/x-emf"/>
  <Override PartName="/xl/embeddings/oleObject3.bin" ContentType="application/vnd.openxmlformats-officedocument.oleObject"/>
  <Override PartName="/xl/embeddings/oleObject4.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6380" windowHeight="8130" tabRatio="930" activeTab="3"/>
  </bookViews>
  <sheets>
    <sheet name="BDI" sheetId="23" r:id="rId1"/>
    <sheet name="ESC" sheetId="1" r:id="rId2"/>
    <sheet name="MEMÓRIA DE CÁLCULO" sheetId="3" r:id="rId3"/>
    <sheet name="ORÇAMENTO" sheetId="2" r:id="rId4"/>
    <sheet name="CRONOGRAMA FISICO FINANCEIRO" sheetId="24" r:id="rId5"/>
    <sheet name="COMP.01" sheetId="26" r:id="rId6"/>
  </sheets>
  <definedNames>
    <definedName name="_xlnm.Print_Area" localSheetId="0">BDI!$A$1:$D$51</definedName>
    <definedName name="_xlnm.Print_Area" localSheetId="5">COMP.01!$A$1:$I$25</definedName>
    <definedName name="_xlnm.Print_Area" localSheetId="4">'CRONOGRAMA FISICO FINANCEIRO'!$A$1:$H$25</definedName>
    <definedName name="_xlnm.Print_Area" localSheetId="2">'MEMÓRIA DE CÁLCULO'!$A$1:$J$239</definedName>
    <definedName name="_xlnm.Print_Area" localSheetId="3">ORÇAMENTO!$A$1:$I$46</definedName>
    <definedName name="Excel_BuiltIn_Print_Area_1_1">#REF!</definedName>
    <definedName name="Excel_BuiltIn_Print_Area_2_1">"$#REF!.$A$1:$J$410"</definedName>
    <definedName name="Excel_BuiltIn_Print_Area_3_1">#REF!</definedName>
    <definedName name="Excel_BuiltIn_Print_Area_3_1_1">#REF!</definedName>
    <definedName name="Excel_BuiltIn_Print_Area_4">#REF!</definedName>
    <definedName name="Excel_BuiltIn_Print_Titles_1_1">"$#REF!.$A$1:$AMJ$3"</definedName>
    <definedName name="Excel_BuiltIn_Print_Titles_2">"$#REF!.$A$1:$AMJ$2"</definedName>
    <definedName name="GTRHRYH">#REF!</definedName>
    <definedName name="rryr6y6y">#REF!</definedName>
    <definedName name="TABLE_1">#REF!</definedName>
    <definedName name="TABLE_1_1">NA()</definedName>
    <definedName name="TABLE_1_7">NA()</definedName>
    <definedName name="TABLE_2_1">#REF!</definedName>
    <definedName name="TABLE_2_1_1">NA()</definedName>
    <definedName name="TABLE_2_1_7">NA()</definedName>
    <definedName name="_xlnm.Print_Titles" localSheetId="2">'MEMÓRIA DE CÁLCULO'!$9:$9</definedName>
    <definedName name="_xlnm.Print_Titles" localSheetId="3">ORÇAMENTO!$8:$8</definedName>
  </definedNames>
  <calcPr calcId="125725"/>
</workbook>
</file>

<file path=xl/calcChain.xml><?xml version="1.0" encoding="utf-8"?>
<calcChain xmlns="http://schemas.openxmlformats.org/spreadsheetml/2006/main">
  <c r="J159" i="3"/>
  <c r="J157" s="1"/>
  <c r="G148"/>
  <c r="G41" i="2"/>
  <c r="G37"/>
  <c r="G34"/>
  <c r="G14"/>
  <c r="G13"/>
  <c r="J200" i="3" l="1"/>
  <c r="J148"/>
  <c r="J149" s="1"/>
  <c r="J145" s="1"/>
  <c r="J128"/>
  <c r="J129" s="1"/>
  <c r="J125" s="1"/>
  <c r="G33" i="2" l="1"/>
  <c r="J33"/>
  <c r="J171" i="3" l="1"/>
  <c r="J170"/>
  <c r="J168" s="1"/>
  <c r="J166"/>
  <c r="J165"/>
  <c r="B22" i="24"/>
  <c r="B20"/>
  <c r="B18"/>
  <c r="B16"/>
  <c r="B14"/>
  <c r="B12"/>
  <c r="B10"/>
  <c r="F231" i="3"/>
  <c r="J231" s="1"/>
  <c r="J228" s="1"/>
  <c r="L138"/>
  <c r="J141"/>
  <c r="J138" s="1"/>
  <c r="I13" i="26"/>
  <c r="E19" l="1"/>
  <c r="E24" s="1"/>
  <c r="E25" s="1"/>
  <c r="I14"/>
  <c r="J163" i="3"/>
  <c r="C20" i="24" l="1"/>
  <c r="C16"/>
  <c r="E16" s="1"/>
  <c r="C14"/>
  <c r="C12"/>
  <c r="D12" s="1"/>
  <c r="H12" s="1"/>
  <c r="H13" s="1"/>
  <c r="J239" i="3"/>
  <c r="J238"/>
  <c r="F226"/>
  <c r="J226" s="1"/>
  <c r="J201"/>
  <c r="J193"/>
  <c r="J194"/>
  <c r="J195"/>
  <c r="J192"/>
  <c r="J184"/>
  <c r="J182" s="1"/>
  <c r="J175"/>
  <c r="J180"/>
  <c r="G155"/>
  <c r="F155"/>
  <c r="G154"/>
  <c r="F154"/>
  <c r="L133"/>
  <c r="F123"/>
  <c r="K123" s="1"/>
  <c r="H117"/>
  <c r="H116"/>
  <c r="H109"/>
  <c r="H100"/>
  <c r="H99"/>
  <c r="H94"/>
  <c r="H93"/>
  <c r="H88"/>
  <c r="H87"/>
  <c r="H76"/>
  <c r="H75"/>
  <c r="J57"/>
  <c r="F60" s="1"/>
  <c r="J60" s="1"/>
  <c r="I51"/>
  <c r="I52"/>
  <c r="H52"/>
  <c r="H51"/>
  <c r="J221"/>
  <c r="J220"/>
  <c r="C18" i="24" l="1"/>
  <c r="C22"/>
  <c r="C10"/>
  <c r="D10" s="1"/>
  <c r="E14"/>
  <c r="E24" s="1"/>
  <c r="D14"/>
  <c r="D24" s="1"/>
  <c r="J235" i="3"/>
  <c r="H16" i="24"/>
  <c r="H17" s="1"/>
  <c r="G20"/>
  <c r="J189" i="3"/>
  <c r="H95"/>
  <c r="J223"/>
  <c r="J217"/>
  <c r="C24" i="24" l="1"/>
  <c r="G22"/>
  <c r="H22" s="1"/>
  <c r="H23" s="1"/>
  <c r="F18"/>
  <c r="G18"/>
  <c r="H20"/>
  <c r="H21" s="1"/>
  <c r="H14"/>
  <c r="J215" i="3"/>
  <c r="J214"/>
  <c r="J209"/>
  <c r="J208"/>
  <c r="J100"/>
  <c r="J99"/>
  <c r="J101"/>
  <c r="G24" i="24" l="1"/>
  <c r="H18"/>
  <c r="H19" s="1"/>
  <c r="F24"/>
  <c r="H15"/>
  <c r="J211" i="3"/>
  <c r="J205"/>
  <c r="J197"/>
  <c r="J136"/>
  <c r="J133" s="1"/>
  <c r="J102"/>
  <c r="J96" s="1"/>
  <c r="G86" l="1"/>
  <c r="J86" s="1"/>
  <c r="J52"/>
  <c r="J51"/>
  <c r="J50"/>
  <c r="J123"/>
  <c r="J117"/>
  <c r="J116"/>
  <c r="J88"/>
  <c r="J87"/>
  <c r="J109"/>
  <c r="J107" s="1"/>
  <c r="J75"/>
  <c r="J76"/>
  <c r="J81"/>
  <c r="J74"/>
  <c r="J113" l="1"/>
  <c r="J95"/>
  <c r="J71"/>
  <c r="O124" l="1"/>
  <c r="J121"/>
  <c r="B26" i="23" l="1"/>
  <c r="B22"/>
  <c r="B31" l="1"/>
  <c r="B38"/>
  <c r="J179" i="3"/>
  <c r="J94"/>
  <c r="J93"/>
  <c r="J155"/>
  <c r="J154"/>
  <c r="J36"/>
  <c r="J31"/>
  <c r="I29"/>
  <c r="J26" s="1"/>
  <c r="H19"/>
  <c r="J16" s="1"/>
  <c r="H14"/>
  <c r="J11" s="1"/>
  <c r="C54" i="1"/>
  <c r="C42"/>
  <c r="C34"/>
  <c r="C21"/>
  <c r="C46" s="1"/>
  <c r="J78" i="3" l="1"/>
  <c r="J54"/>
  <c r="J177"/>
  <c r="J83"/>
  <c r="I65" s="1"/>
  <c r="J90"/>
  <c r="H44"/>
  <c r="J41" s="1"/>
  <c r="J173"/>
  <c r="H24"/>
  <c r="J21" s="1"/>
  <c r="J151"/>
  <c r="J47"/>
  <c r="I66" s="1"/>
  <c r="C45" i="1"/>
  <c r="C47" s="1"/>
  <c r="C57" s="1"/>
  <c r="I67" i="3" l="1"/>
  <c r="J62" s="1"/>
  <c r="H10" i="24" l="1"/>
  <c r="H24" s="1"/>
  <c r="H11" l="1"/>
  <c r="G25" l="1"/>
  <c r="F25"/>
  <c r="E25"/>
  <c r="D25"/>
  <c r="H25" l="1"/>
  <c r="C15" l="1"/>
  <c r="C17"/>
  <c r="C23"/>
  <c r="C11"/>
  <c r="C21"/>
  <c r="C25"/>
  <c r="C19"/>
  <c r="C13"/>
</calcChain>
</file>

<file path=xl/comments1.xml><?xml version="1.0" encoding="utf-8"?>
<comments xmlns="http://schemas.openxmlformats.org/spreadsheetml/2006/main">
  <authors>
    <author>c094707</author>
    <author>Ari Marcos Figueiredo Sousa</author>
  </authors>
  <commentList>
    <comment ref="B17" authorId="0">
      <text>
        <r>
          <rPr>
            <sz val="10"/>
            <color indexed="81"/>
            <rFont val="Tahoma"/>
            <family val="2"/>
          </rPr>
          <t xml:space="preserve">ADMINISTRAÇÃO CENTRAL
Diretoria e secretarias
Suprimentos  e Compras
Financeiro, incluindo Tesouraria e Contabilidade
Jurídico
Recursos Humanos
Planejamento e Orçamentos
Comercial
Apoio e Deposito
Despesas de instalação do Escritório Central
Seguros do Escritório Central e Deposito
Taxas para funcionamento
Material de consumo (limpeza, higiene, escritório).
Consumo de energia, água, telefone etc.
Estes custos incidem na obra, pois a operação de uma empresa que tem em sua sede, uma estrutura montada para atender TODAS as obras em andamento é um custo que deverá ser reembolsado pela obra.
A valoração destes custos deveria ser enfocada em função do faturamento anual da empresa, porém nem sempre estes dados estão disponíveis no momento de estabelecer-se o DI.
 Desta forma, usualmente rateia-se os custos acima do escritório central para a obra.  
Varia de empresa para empresa. Quando não é levantado são sugeridos valores entre 2% e 8% sobre o custo direto de produção (CD).
</t>
        </r>
      </text>
    </comment>
    <comment ref="B18" authorId="0">
      <text>
        <r>
          <rPr>
            <sz val="10"/>
            <color indexed="81"/>
            <rFont val="Tahoma"/>
            <family val="2"/>
          </rPr>
          <t xml:space="preserve">Remuneração de recursos investidos pelo contratado na execução da obra em benefício de contratante.
Se o contratante não dá um adiantamento para o início da obra, o contratado deverá investir um capital sobre o qual terá uma despesa financeira correspondente ao prazo entre o desembolso e o recebimento (consideramos 30 dias).
 É sugerido adotar o valor dos rendimentos do CDB. Recomenda-se considerar o valor entre 0 e  1,20% sobre o custo direto de produção (CD).
</t>
        </r>
      </text>
    </comment>
    <comment ref="B19" authorId="0">
      <text>
        <r>
          <rPr>
            <sz val="10"/>
            <color indexed="81"/>
            <rFont val="Tahoma"/>
            <family val="2"/>
          </rPr>
          <t xml:space="preserve">Compreende os imprevistos que são ocasionados na obra, feriados extraordinários, substituição de materiais por outros de melhor qualidade, etc.
É sugerido valor entre 0 e 2% do custo direto de produção (CD).
TIPOS DE IMPREVISTOS
FORÇA MAIOR: 
NATURAIS:ENCHENTES, RAIOS, VENDAVAIS
ECONÔMICOS:CRIAÇAO DE NOVOS IMPOSTOS, JORNADAS DE TRABALHO DIFERENTES
SÓCIO-POLÍTICOS: GREVES, GUERRAS, SAQUES
DE PREVISIBILIDADE RELATIVA:
NATURAIS:CHEIAS, CHUVAS
ECONÔMICOS:ATRASO DE PAGAMENTO, AUMENTO DA INFLAÇÃO, ATRASOS DE TERCEIROS
HUMANOS: VARIAÇÕES DE PRODUTIVIDADE, INTERRUPÇÕES DE TRABALHO, ACORDOS JUDICIAIS DE QUESTÕES TRABALHISTAS
ALEATÓRIOS:
DE DIFÍCIL PREVISÃO, TAIS COMO ACIDENTES, SUBSTITUIÇÕES DE MATERIAIS, FURTOS, PERDA DE MATERIAL POR VANDALISMO, ETC.
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B20" authorId="0">
      <text>
        <r>
          <rPr>
            <sz val="10"/>
            <color indexed="81"/>
            <rFont val="Tahoma"/>
            <family val="2"/>
          </rPr>
          <t xml:space="preserve">Compreende recomposição de serviços já executados.
Recomenda-se um valor máximo de 0,42%.
</t>
        </r>
      </text>
    </comment>
    <comment ref="B21" authorId="0">
      <text>
        <r>
          <rPr>
            <sz val="10"/>
            <color indexed="81"/>
            <rFont val="Tahoma"/>
            <family val="2"/>
          </rPr>
          <t>O lucro de uma determinada obra é o resultado financeiro positivo resultante da diferença entre todas as receitas e das despesas da obra.
Este valor, após o recolhimento do Imposto de renda é o lucro da Empresa, ou sua remuneração.</t>
        </r>
        <r>
          <rPr>
            <b/>
            <sz val="10"/>
            <color indexed="81"/>
            <rFont val="Tahoma"/>
            <family val="2"/>
          </rPr>
          <t xml:space="preserve">
</t>
        </r>
      </text>
    </comment>
    <comment ref="B26" authorId="0">
      <text>
        <r>
          <rPr>
            <sz val="10"/>
            <color indexed="81"/>
            <rFont val="Tahoma"/>
            <family val="2"/>
          </rPr>
          <t>Referem-se aos tributos ou impostos cobrados sobre a receita total da obra e compreendem os impostos citados nas colunas abaixo.
Segundo recomendação do TCU (Tribunal de Contas da União) o IRPJ (Imposto de Renda Pessoa Jurídica) e CSLL (Contribuição Social Sobre o Lucro Líquido) não devem ser incluídos nos orçamentos de obras, já que estão relacionados com o desempenho financeiro da empresa e não com a execução do serviço de construção civil que está sendo orçado.</t>
        </r>
      </text>
    </comment>
    <comment ref="B27" authorId="0">
      <text>
        <r>
          <rPr>
            <sz val="10"/>
            <color indexed="81"/>
            <rFont val="Tahoma"/>
            <family val="2"/>
          </rPr>
          <t xml:space="preserve">ISS ( Imposto Sobre Serviços de Qualquer Natureza): de competência municipal, aplicado sobre o preço do serviço prestado, com deduções.
É importante  considerar que o ISS tem incidência sobre a RECEITA (FATURAMENTO) ABATIDA AS DESPESAS COM MÃO DE OBRA DE TERCEIROS  (ISS recolhido por sub empreiteiros) E DO MATERIAL GASTO, portanto, é conveniente quando da análise   destas taxas e impostos incidentes, considerar, se possível na época do orçamento este diferencial, que por vezes poderá chegar a 50% do valor devido do ISS.
Quando não se tem as informações completas do orçamento com estimativa de mão de obra, considera-se usualmente que entre 40% e 60% podem ser deduzidos e portanto o percentual de ISS seria aplicado apenas sobre 60% a 40% do preço de final. 
- Se num município o ISS é da ordem de 2% e consideramos que os gastos passíveis de deduções(materiais e sub-empreitadas) são da ordem de 60% do faturamento, o ISS vai incidir sobre 40% restante o que corresponde a 0,8% (2% de 40%) do preço final da obra.
</t>
        </r>
      </text>
    </comment>
    <comment ref="B28" authorId="0">
      <text>
        <r>
          <rPr>
            <sz val="10"/>
            <color indexed="81"/>
            <rFont val="Tahoma"/>
            <family val="2"/>
          </rPr>
          <t xml:space="preserve">COFINS (Contribuição para Financiamento da Seguridade Social) – 3 %: Financia a seguridade social pelo sistema S (SESC, SESI, SENAC, SENAI, SEST, SENAT, SENAR E SEBRAE);
</t>
        </r>
      </text>
    </comment>
    <comment ref="B29" authorId="0">
      <text>
        <r>
          <rPr>
            <sz val="10"/>
            <color indexed="81"/>
            <rFont val="Tahoma"/>
            <family val="2"/>
          </rPr>
          <t xml:space="preserve">PIS (Programa de Integração Social) - 0,65% : Financia o pagamento do seguro desemprego e do abono dos trabalhadores que ganham até dois salários mínimos, bem como o financiamento de  programas de desenvolvimento econômico
</t>
        </r>
      </text>
    </comment>
    <comment ref="B30" authorId="1">
      <text>
        <r>
          <rPr>
            <b/>
            <sz val="9"/>
            <color indexed="81"/>
            <rFont val="Tahoma"/>
            <family val="2"/>
          </rPr>
          <t>Contribuição Previdenciária sobre a Receita Bruta - CPRB</t>
        </r>
        <r>
          <rPr>
            <sz val="9"/>
            <color indexed="81"/>
            <rFont val="Tahoma"/>
            <family val="2"/>
          </rPr>
          <t xml:space="preserve">
as obras que forem matriculadas no Cadastro Específico do INSS - CEI após o primeiro dia do quarto mês subsequente ao da publicação da Lei 12.844/2013, de 19/7/2013, não se sujeitam à contribuição do INSS de 20% sobre a folha de pagamento. Nesse período, ficarão sujeitas à alíquota de 2% sobre o valor da receita bruta.
por meio do Acórdão 2293/2013 – Plenário, o TCU recomendou que, nesse período, a Administração deve utilizar os preços do SINAPI já desonerados e que deve incluir a alíquota de 2% no cálculo do BDI.
</t>
        </r>
      </text>
    </comment>
  </commentList>
</comments>
</file>

<file path=xl/sharedStrings.xml><?xml version="1.0" encoding="utf-8"?>
<sst xmlns="http://schemas.openxmlformats.org/spreadsheetml/2006/main" count="777" uniqueCount="366">
  <si>
    <t>GRUPO A</t>
  </si>
  <si>
    <t>%</t>
  </si>
  <si>
    <t>01</t>
  </si>
  <si>
    <t>INSS</t>
  </si>
  <si>
    <t>02</t>
  </si>
  <si>
    <t>SESI ou SESC</t>
  </si>
  <si>
    <t>03</t>
  </si>
  <si>
    <t>SENAI ou SENAC</t>
  </si>
  <si>
    <t>04</t>
  </si>
  <si>
    <t>INCRA</t>
  </si>
  <si>
    <t>05</t>
  </si>
  <si>
    <t>Salário Educação</t>
  </si>
  <si>
    <t>06</t>
  </si>
  <si>
    <t>FGTS</t>
  </si>
  <si>
    <t>07</t>
  </si>
  <si>
    <t>Seguro Acidente do Trabalho/SAT</t>
  </si>
  <si>
    <t>08</t>
  </si>
  <si>
    <t>SEBRAE</t>
  </si>
  <si>
    <t>09</t>
  </si>
  <si>
    <t>SECONCI</t>
  </si>
  <si>
    <t>Total de Encargos Sociais Básicos</t>
  </si>
  <si>
    <t>GRUPO B</t>
  </si>
  <si>
    <t>10</t>
  </si>
  <si>
    <t>Repouso Semanal Remunerado</t>
  </si>
  <si>
    <t>11</t>
  </si>
  <si>
    <t>Feriados</t>
  </si>
  <si>
    <t>13</t>
  </si>
  <si>
    <t>Auxílio Enfermidade</t>
  </si>
  <si>
    <t>14</t>
  </si>
  <si>
    <t>13º Salário</t>
  </si>
  <si>
    <t>15</t>
  </si>
  <si>
    <t>Licença Paternidade</t>
  </si>
  <si>
    <t>16</t>
  </si>
  <si>
    <t>Faltas Justificadas</t>
  </si>
  <si>
    <t>17</t>
  </si>
  <si>
    <t>Dias de Chuvas</t>
  </si>
  <si>
    <t>18</t>
  </si>
  <si>
    <t>Auxílio Acidente de Trabalho</t>
  </si>
  <si>
    <t>19</t>
  </si>
  <si>
    <t>Férias Gozadas</t>
  </si>
  <si>
    <t>20</t>
  </si>
  <si>
    <t>Salário Maternidade</t>
  </si>
  <si>
    <t>Total de Encargos Sociais que recebem incidências de A</t>
  </si>
  <si>
    <t>GRUPO C</t>
  </si>
  <si>
    <t>21</t>
  </si>
  <si>
    <t>Aviso Prévio Indenizado</t>
  </si>
  <si>
    <t>22</t>
  </si>
  <si>
    <t>Aviso Prévio Trabalhado</t>
  </si>
  <si>
    <t>23</t>
  </si>
  <si>
    <t>Férias Indenizadas</t>
  </si>
  <si>
    <t>24</t>
  </si>
  <si>
    <t>Déposito Rescisão Sem Justa Causa</t>
  </si>
  <si>
    <t>25</t>
  </si>
  <si>
    <t>Indenização Adicional</t>
  </si>
  <si>
    <t>Total dos Encargos Sociais que não recebem as incidências de A</t>
  </si>
  <si>
    <t>GRUPO D</t>
  </si>
  <si>
    <t>26</t>
  </si>
  <si>
    <t>Reincidência de Grupo A sobre Grupo B</t>
  </si>
  <si>
    <t>27</t>
  </si>
  <si>
    <t>Reincidência de Grupo A sobre Aviso Prévio Trabalhado e Reincidência do FGTS sobre Aviso Prévio Indenizado</t>
  </si>
  <si>
    <t>Total das Taxas incidências e reincidências</t>
  </si>
  <si>
    <t>GRUPO E</t>
  </si>
  <si>
    <t>28</t>
  </si>
  <si>
    <t>Refeição/alimentação (Convenção Coletiva do Trabalho 2012/2013)</t>
  </si>
  <si>
    <t>29</t>
  </si>
  <si>
    <t>Vale Transporte (Lei nº 7418/85 e Decreto 95.247/87)</t>
  </si>
  <si>
    <t>30</t>
  </si>
  <si>
    <t>Uniforme/equipamento de segurança (Art. 166 da CLT e NR-18 da Lei nº 6.514/77 e Convenção Coletiva do Trabalho 2012/2013)</t>
  </si>
  <si>
    <t>31</t>
  </si>
  <si>
    <t>Plano de Saúde (Convenção Coletiva do Trabalho 2012/2013</t>
  </si>
  <si>
    <t>TOTAL GERAL ENCARGOS SOCIAIS</t>
  </si>
  <si>
    <t>OBS.: Encargos Sociais conforme Sistema Nacional de Pesquisa de Custos e Índices da Construção Civil - SINAPI para o estado do Espírito Santo com vigência a partir de 04/2013.
Encargo Complementar conforme CEOP - Conselho Estadual de Obras Públicas do Espírito Santo publicada no Diário Oficial do Estado do Espírito  Santo  em  17/08/2012  e  que  se  aplica  às  obras  a  serem  licitadas,  a  partir  da  data  de publicação, no âmbito do Poder Executivo Estadual</t>
  </si>
  <si>
    <t>ENG. ARI MARCOS FIGUEIREDO SOUSA</t>
  </si>
  <si>
    <t>Coordenador de projetos de Engenharia e Arquitetura</t>
  </si>
  <si>
    <t>CREA BA 69495 D / DECRETO 7274/2014</t>
  </si>
  <si>
    <t>____________________________________________________</t>
  </si>
  <si>
    <t>ARI MARCOS FIGUEIREDO SOUSA</t>
  </si>
  <si>
    <t>PLANILHA ORÇAMENTÁRIA</t>
  </si>
  <si>
    <t>Data emissão</t>
  </si>
  <si>
    <r>
      <t>PROPRIETÁRIO:</t>
    </r>
    <r>
      <rPr>
        <sz val="11"/>
        <rFont val="Arial Narrow"/>
        <family val="2"/>
        <charset val="1"/>
      </rPr>
      <t>PREFEITURA MUNICIPAL DE SÃO MATEUS</t>
    </r>
  </si>
  <si>
    <t>ITEM</t>
  </si>
  <si>
    <t>CODIGO</t>
  </si>
  <si>
    <t>FONTE</t>
  </si>
  <si>
    <t>DESCRIÇÃO DOS SERVIÇOS</t>
  </si>
  <si>
    <t>UND.</t>
  </si>
  <si>
    <t>QUANT.</t>
  </si>
  <si>
    <t>PREÇO UNIT. S/ BDI</t>
  </si>
  <si>
    <t>PREÇO UNIT. C/ BDI</t>
  </si>
  <si>
    <t>PREÇO TOTAL C/ BDI</t>
  </si>
  <si>
    <t>1.0</t>
  </si>
  <si>
    <t>SERVIÇOS PRELIMINARES</t>
  </si>
  <si>
    <t>1.1</t>
  </si>
  <si>
    <t>SINAPI</t>
  </si>
  <si>
    <t>1.2</t>
  </si>
  <si>
    <t>1.3</t>
  </si>
  <si>
    <t>1.4</t>
  </si>
  <si>
    <t>1.5</t>
  </si>
  <si>
    <t>COMPOSIÇÃO 01</t>
  </si>
  <si>
    <t>1.6</t>
  </si>
  <si>
    <t>COMPOSIÇÃO 02</t>
  </si>
  <si>
    <t>Rede de esgoto, contendo fossa e filtro, inclusive tubos e conexões de ligação entre caixas, considerando distância de 25m, conforme projeto (1 utilização)</t>
  </si>
  <si>
    <t>LIMPEZA MANUAL DO TERRENO (C/ RASPAGEM SUPERFICIAL)</t>
  </si>
  <si>
    <t>SUB-TOTAL</t>
  </si>
  <si>
    <t>2.0</t>
  </si>
  <si>
    <t>MOVIMENTO DE TERRA</t>
  </si>
  <si>
    <t>2.1</t>
  </si>
  <si>
    <t>2.2</t>
  </si>
  <si>
    <t>REATERRO DE VALA COM COMPACTAÇÃO MANUAL</t>
  </si>
  <si>
    <t>3.0</t>
  </si>
  <si>
    <t>3.1</t>
  </si>
  <si>
    <t>3.2</t>
  </si>
  <si>
    <t>3.3</t>
  </si>
  <si>
    <t>3.4</t>
  </si>
  <si>
    <t>3.5</t>
  </si>
  <si>
    <t>3.6</t>
  </si>
  <si>
    <t>4.0</t>
  </si>
  <si>
    <t>SUPER-ESTRUTURA</t>
  </si>
  <si>
    <t>4.1</t>
  </si>
  <si>
    <t>4.2</t>
  </si>
  <si>
    <t>4.3</t>
  </si>
  <si>
    <t>5.0</t>
  </si>
  <si>
    <t>PAREDES E PAINÉIS</t>
  </si>
  <si>
    <t>5.1</t>
  </si>
  <si>
    <t>5.2</t>
  </si>
  <si>
    <t>6.0</t>
  </si>
  <si>
    <t>6.1</t>
  </si>
  <si>
    <t>7.1</t>
  </si>
  <si>
    <t>8.0</t>
  </si>
  <si>
    <t>8.2</t>
  </si>
  <si>
    <t>8.3</t>
  </si>
  <si>
    <t>m</t>
  </si>
  <si>
    <t>m²</t>
  </si>
  <si>
    <t>PREFEITURA MUNICIPAL DE SÃO MATEUS</t>
  </si>
  <si>
    <t>ESTADO DO ESPÍRITO SANTO</t>
  </si>
  <si>
    <t>SECRETARIA MUNICIPAL DE OBRAS</t>
  </si>
  <si>
    <t>MEMORIAL DE CÁLCULO</t>
  </si>
  <si>
    <t>ITEM</t>
  </si>
  <si>
    <t>CÓDIGO</t>
  </si>
  <si>
    <t>DESCRIÇÃO DO SERVIÇO</t>
  </si>
  <si>
    <t>TOTAL</t>
  </si>
  <si>
    <t>73805/001</t>
  </si>
  <si>
    <t>ÁREA = COMPRIMENTO(m) x LARGURA(m)</t>
  </si>
  <si>
    <t>Comprimento</t>
  </si>
  <si>
    <t>Largura</t>
  </si>
  <si>
    <t>Total</t>
  </si>
  <si>
    <t>74209/001</t>
  </si>
  <si>
    <t>73992/001</t>
  </si>
  <si>
    <t>74220/001</t>
  </si>
  <si>
    <t>TAPUME DE CHAPA DE MADEIRA COMPENSADA, E= 6MM, COM PINTURA A CAL E REAPROVEITAMENTO DE 2X</t>
  </si>
  <si>
    <t>ÁREA = (2*COMPRIMENTO(m) +2*LARGURA(m))*ALTURA</t>
  </si>
  <si>
    <t>Altura</t>
  </si>
  <si>
    <t>Rede de água com padrão de entrada d'água diâm. 3/4", conf. espec. CESAN, incl. tubos e conexões para alimentação, distribuição, extravasor e limpeza, cons. o padrão a 25m, conf. projeto (1 utilização)</t>
  </si>
  <si>
    <t>und</t>
  </si>
  <si>
    <t>Unidade</t>
  </si>
  <si>
    <t>73948/016</t>
  </si>
  <si>
    <t>79517/001</t>
  </si>
  <si>
    <t>m³</t>
  </si>
  <si>
    <t>Local</t>
  </si>
  <si>
    <t>qnt.</t>
  </si>
  <si>
    <t>Alt.</t>
  </si>
  <si>
    <t>73964/006</t>
  </si>
  <si>
    <t>ESCAVAÇÃO</t>
  </si>
  <si>
    <t>TOTAL REATERRO</t>
  </si>
  <si>
    <t>INFRA-ESTRUTURA (FUNDAÇÃO)</t>
  </si>
  <si>
    <t>Qnt.</t>
  </si>
  <si>
    <t>74106/001</t>
  </si>
  <si>
    <t>FERRAGENS</t>
  </si>
  <si>
    <t>KG</t>
  </si>
  <si>
    <t>Perímetro</t>
  </si>
  <si>
    <t>73937/001</t>
  </si>
  <si>
    <t>ESQUADRIAS DE METÁLICAS</t>
  </si>
  <si>
    <t>REVESTIMENTOS DE PAREDE</t>
  </si>
  <si>
    <t>PISOS INTERNOS E EXTERNOS</t>
  </si>
  <si>
    <t>73907/006</t>
  </si>
  <si>
    <t>Código</t>
  </si>
  <si>
    <t>Coefic.</t>
  </si>
  <si>
    <t>C. Prod.</t>
  </si>
  <si>
    <t>Pr. Prod.</t>
  </si>
  <si>
    <t>Pr. Unit.</t>
  </si>
  <si>
    <t>H</t>
  </si>
  <si>
    <t>SERVENTE</t>
  </si>
  <si>
    <t>PEDREIRO</t>
  </si>
  <si>
    <t>M3</t>
  </si>
  <si>
    <t>AREIA LAVADA MEDIA</t>
  </si>
  <si>
    <t>CAL HIDRATADO</t>
  </si>
  <si>
    <t>UN</t>
  </si>
  <si>
    <t>vezes</t>
  </si>
  <si>
    <t>VOLUME DE CONCRETO SAPATAS</t>
  </si>
  <si>
    <t>74254/002</t>
  </si>
  <si>
    <t>IOPES</t>
  </si>
  <si>
    <t>ÁREA TOTAL</t>
  </si>
  <si>
    <t>comprimento</t>
  </si>
  <si>
    <t>altura</t>
  </si>
  <si>
    <t>área=(altura*comprimento)</t>
  </si>
  <si>
    <t>7.2</t>
  </si>
  <si>
    <t>ESCADA</t>
  </si>
  <si>
    <r>
      <t xml:space="preserve">
</t>
    </r>
    <r>
      <rPr>
        <b/>
        <sz val="10"/>
        <rFont val="Arial"/>
        <family val="2"/>
      </rPr>
      <t>PREFEITURA MUNICIPAL DE SÃO MATEUS
Estado do Espírito Santo
Secretaria Municipal de Obras, Infraestrutura e Transporte
Departamento Engenharia</t>
    </r>
  </si>
  <si>
    <t xml:space="preserve">Cálculo do BDI - Benefícios e Despesas Indiretas </t>
  </si>
  <si>
    <t>Descrevemos abaixo as considerações feitas para a formação do BDI:</t>
  </si>
  <si>
    <t>I – Incidências sobre o custo</t>
  </si>
  <si>
    <t>Administração Central</t>
  </si>
  <si>
    <t>Despesas Financeiras</t>
  </si>
  <si>
    <t>Riscos</t>
  </si>
  <si>
    <t xml:space="preserve">Garantia contratual </t>
  </si>
  <si>
    <t>Lucro</t>
  </si>
  <si>
    <t>Total (A)</t>
  </si>
  <si>
    <t>II – Incidências sobre o preço de venda</t>
  </si>
  <si>
    <t>Despesas Tributárias</t>
  </si>
  <si>
    <t>ISS</t>
  </si>
  <si>
    <t>COFINS</t>
  </si>
  <si>
    <t>PIS</t>
  </si>
  <si>
    <t>CPRB</t>
  </si>
  <si>
    <t>Total (I)</t>
  </si>
  <si>
    <t>III – Demonstrativo de cálculo do BDI</t>
  </si>
  <si>
    <t xml:space="preserve"> </t>
  </si>
  <si>
    <t>onde:
AC = taxa de rateio da Administração Central;
DF = taxa das despesas financeiras;
R = taxa de risco, seguro e garantia do empreendimento;
I = taxa de tributos;
L = taxa de lucro.</t>
  </si>
  <si>
    <r>
      <rPr>
        <b/>
        <sz val="11"/>
        <rFont val="Arial Narrow"/>
        <family val="2"/>
      </rPr>
      <t xml:space="preserve">PROPRIETÁRIO: </t>
    </r>
    <r>
      <rPr>
        <sz val="11"/>
        <rFont val="Arial Narrow"/>
        <family val="2"/>
      </rPr>
      <t>PREFEITURA MUNICIPAL DE SÃO MATEUS</t>
    </r>
  </si>
  <si>
    <t>DESCRIÇÃO</t>
  </si>
  <si>
    <t>VALORES</t>
  </si>
  <si>
    <t>MÊS 1</t>
  </si>
  <si>
    <t>MÊS 2</t>
  </si>
  <si>
    <t>MÊS 3</t>
  </si>
  <si>
    <t>MÊS 4</t>
  </si>
  <si>
    <t>VALOR DO ITEM (R$)</t>
  </si>
  <si>
    <t>SERVIÇOS DIVERSOS</t>
  </si>
  <si>
    <t>LIMPEZA FINAL DA OBRA</t>
  </si>
  <si>
    <r>
      <t xml:space="preserve">BDI=    </t>
    </r>
    <r>
      <rPr>
        <u/>
        <sz val="10"/>
        <rFont val="Arial"/>
        <family val="2"/>
      </rPr>
      <t>(1+(AC+S+R+G))(1+DF)(1+L))</t>
    </r>
    <r>
      <rPr>
        <sz val="10"/>
        <rFont val="Arial"/>
        <family val="2"/>
      </rPr>
      <t xml:space="preserve">  -1 =</t>
    </r>
  </si>
  <si>
    <t>( 1- I )</t>
  </si>
  <si>
    <t>BARRACÃO DE OBRA PARA ALOJAMENTO/ESCRITÓRIO, PISO EM PINHO 3A, PAREDES EM COMPENSADO 10MM, COBERTURA EM TELHA AMIANTO 6MM, INCLUSO INSTALAÇÕES ELÉTRICAS E ESQUADRIAS.</t>
  </si>
  <si>
    <t>PLACA DE OBRA EM CHAPA DE AÇO GALVANIZADO</t>
  </si>
  <si>
    <t>LOCAÇÃO CONVENCIONAL DE OBRA, ATRAVÉS DE GABARITO DE TABUAS CORRIDAS PONTALETADAS A CADA 1,50M, SEM REAPROVEITAMENTO</t>
  </si>
  <si>
    <t>LASTRO DE CONCRETO, ESPESSURA 3CM, PREPARO MECÂNICO</t>
  </si>
  <si>
    <t>ARMAÇÃO AÇO CA-50, DIAM. 6,3 (1/4) À 12,5MM(1/2) -FORNECIMENTO/ CORTE(PERDA DE 10%) / DOBRA / COLOCAÇÃO.</t>
  </si>
  <si>
    <t>74200/001</t>
  </si>
  <si>
    <t>VERGA/CONTRAVERGA 10X10CM EM CONCRETO PRÉ-MOLDADO FCK=20MPA (PREPARO COM BETONEIRA) AÇO CA60, BITOLA FINA, INCLUSIVE FORMAS TABUA 3A.</t>
  </si>
  <si>
    <t>PORTAS (0,80x2,10M)</t>
  </si>
  <si>
    <t>Quantidade</t>
  </si>
  <si>
    <t>ESCAVAÇÃO MANUAL EM SOLO-PROF. ATE 1,50 M</t>
  </si>
  <si>
    <t>ATERRO COM AREIA COM ADENSAMENTO HIDRÁULICO</t>
  </si>
  <si>
    <t>FORMA TÁBUA PARA CONCRETO EM FUNDAÇÃO C/ REAPROVEITAMENTO 5X</t>
  </si>
  <si>
    <t>IMPERMEABILIZAÇÃO DE ESTRUTURAS ENTERRADAS, COM TINTA ASFÁLTICA, DUAS DEMÃOS</t>
  </si>
  <si>
    <t>COMPOSIÇÃO DE ENCARGOS SOCIAIS E OBRIGAÇÕES TRABALHISTAS HORAS NORMAIS COM DESONERAÇÃO</t>
  </si>
  <si>
    <t>ÁREA = COMPRIMENTO(m)x LARGURA(m)</t>
  </si>
  <si>
    <t>volume=(escavação - volume de concreto)</t>
  </si>
  <si>
    <t>Vezes</t>
  </si>
  <si>
    <t>área=(largura*comprimento)</t>
  </si>
  <si>
    <t>área=((largura*2+comprimento*2)*altura)*quant</t>
  </si>
  <si>
    <t>volume=(largura*comprimento*altura)*quant.</t>
  </si>
  <si>
    <t>Área (cad)</t>
  </si>
  <si>
    <t>Comp. Total</t>
  </si>
  <si>
    <t>Kg/m</t>
  </si>
  <si>
    <t>Ø</t>
  </si>
  <si>
    <t>6.3</t>
  </si>
  <si>
    <t>Comp/alt.</t>
  </si>
  <si>
    <t>Área</t>
  </si>
  <si>
    <t>Compr./Alt.</t>
  </si>
  <si>
    <t>Volume = (larg.+0,20)*(compr.+0,2)*(alt.+0,10)</t>
  </si>
  <si>
    <t>volume=(área*altura)</t>
  </si>
  <si>
    <t>FACE SUPERIOR DAS VIGAS</t>
  </si>
  <si>
    <t>GALPÃO PRÉ FABRICADO</t>
  </si>
  <si>
    <t>Área=(largura*comprimento)</t>
  </si>
  <si>
    <t>Largura (m)</t>
  </si>
  <si>
    <t>comprimento (m)</t>
  </si>
  <si>
    <t>Área=((largura+1,80m)*(comprimento+1,00m))</t>
  </si>
  <si>
    <t>ORÇAMENTO
LOCAL</t>
  </si>
  <si>
    <t>ALVENARIA DE BLOCOS DE CONCRETO TIPO CANALETA 14X19X19CM, ASSENTADOS COM ARGAMASSA TRACO 1:0,5:11 (CIMENTO, CAL E AREIA)</t>
  </si>
  <si>
    <t>Soleira em granito cinza andorinha, esp. 2 cm e largura de 15 cm</t>
  </si>
  <si>
    <t>Peitoril em granito cinza andorinha, esp. 2 cm e largura de 15 cm</t>
  </si>
  <si>
    <t>CONTRAPISO/LASTRO DE CONCRETO NAO-ESTRUTURAL, E=5CM, PREPARO COM BETONEIRA</t>
  </si>
  <si>
    <t>73907/003</t>
  </si>
  <si>
    <t>área (CAD)</t>
  </si>
  <si>
    <t>73892/002</t>
  </si>
  <si>
    <t>FORNECIMENTO/INSTALACAO LONA PLASTICA PRETA, PARA IMPERMEABILIZACAO, ESPESSURA 150 MICRAS.</t>
  </si>
  <si>
    <t>PASSEIO</t>
  </si>
  <si>
    <t>Comprimento (m)</t>
  </si>
  <si>
    <t>Quant.</t>
  </si>
  <si>
    <t>74138/001</t>
  </si>
  <si>
    <t>CONCRETO USINADO BOMBEADO FCK=15MPA, INCLUSIVE LANCAMENTO E ADENSAMENTO</t>
  </si>
  <si>
    <t>LOCAL:  ROD. SÃO MATEUS/NATIVO, FERRUGEM, S/N, SÃO MATEUS, ES</t>
  </si>
  <si>
    <t>OBRA OU SERVIÇO:  CONSTRUÇÃO DO GALPÃO APRONAG</t>
  </si>
  <si>
    <t>REV. 00</t>
  </si>
  <si>
    <r>
      <t>OBRA:</t>
    </r>
    <r>
      <rPr>
        <sz val="11"/>
        <rFont val="Arial Narrow"/>
        <family val="2"/>
        <charset val="1"/>
      </rPr>
      <t>CONSTRUÇÃO DO GALPÃO APRONAG</t>
    </r>
  </si>
  <si>
    <r>
      <t xml:space="preserve">LOCAL: </t>
    </r>
    <r>
      <rPr>
        <sz val="11"/>
        <rFont val="Arial Narrow"/>
        <family val="2"/>
      </rPr>
      <t>ROD. SÃO MATEUS/NATIVO, FERRUGEM, S/N, SÃO MATEUS - ES</t>
    </r>
  </si>
  <si>
    <t>S1 a S14</t>
  </si>
  <si>
    <t>VB1/VB2</t>
  </si>
  <si>
    <t>VB3/VB4</t>
  </si>
  <si>
    <t>PISO</t>
  </si>
  <si>
    <t>ÁREA DE TRAPEZIO = ((B+b)*h)/2</t>
  </si>
  <si>
    <t>B (BASE MAIIOR m)</t>
  </si>
  <si>
    <t>b (BASE MENOR m)</t>
  </si>
  <si>
    <t>h (ALTURA m)</t>
  </si>
  <si>
    <t>ÁREA</t>
  </si>
  <si>
    <t>VOLUME = ÁREA*COMPRIMENTO</t>
  </si>
  <si>
    <t>VB1 a VB4</t>
  </si>
  <si>
    <t>Viga Parede 1 e 2</t>
  </si>
  <si>
    <t>Viga Parede 3 e 4</t>
  </si>
  <si>
    <t>Viga Parede 1, 2, 3 e 4</t>
  </si>
  <si>
    <t>Galpão pre-moldado de concreto armado conforme projeto, 20,00 m de comprimento por 18,00 m de largura, pe-direito 6,00m ,pilares a cada 6m em uma direção e 5m em outra direção, com area cobertura de 360,00 m² , 02 aguas com beirais frontais de 0,50 m e laterais de 0,90 m, excluzive telhas de fibrocimento esp. 6mm ou zincalume 6.70 x 0,98 x 0,43mm, inclusive fornecimento , montagem , transporte e instalação.</t>
  </si>
  <si>
    <t>4.4</t>
  </si>
  <si>
    <t>Cobertura nova de telhas onduladas de fibrocimento 6.0mm, inclusive cumeeiras e acessórios de fixação</t>
  </si>
  <si>
    <t>Parede 1 e 2</t>
  </si>
  <si>
    <t>Parede 3 e 4</t>
  </si>
  <si>
    <t>DEPÓSITO DE RAÇÃO</t>
  </si>
  <si>
    <t>74136/002</t>
  </si>
  <si>
    <t>PORTA DE ACO CHAPA 24, DE ENROLAR, VAZADA TIJOLINHO OU EQUIVALENTE COM RETANGULO OU CIRCULO, ACABAMENTO GALVANIZADO NATURAL</t>
  </si>
  <si>
    <t>Portão de ferro de abrir em barra chata, chapa e tubo, inclusive chumbamento</t>
  </si>
  <si>
    <t>Piso cimentado liso com 1.5 cm de espessura, de argamassa de cimento e areia no traço 1:3 e juntas plásticas em quadros de 1 m</t>
  </si>
  <si>
    <t>DADOS DO SINAPI:    %ENCARGOS SOCIAIS DESONERADOS: 90,43 MAIS ENCARGOS COMPLEMENTARES - DATA BASE AGOSTO/2015
DADOS DO IOPES:    %ENCARGOS SOCIAIS MAIS COMPLEMENTARES DESONERADOS:  135,87 - DATA BASE JULHO/2015
COMPOSIÇÃO ANALÍTICA DE CUSTO: %ENCARGOS SOCIAIS E COMPLEMENTARES DESONERADOS: 135,96
 %BDI: 24,40</t>
  </si>
  <si>
    <t>VALOR TOTAL (COM BDI)</t>
  </si>
  <si>
    <r>
      <t>PROPRIETÁRIO:</t>
    </r>
    <r>
      <rPr>
        <sz val="12"/>
        <rFont val="Arial Narrow"/>
        <family val="2"/>
        <charset val="1"/>
      </rPr>
      <t>PREFEITURA MUNICIPAL DE SÃO MATEUS</t>
    </r>
  </si>
  <si>
    <r>
      <t>OBRA:</t>
    </r>
    <r>
      <rPr>
        <sz val="12"/>
        <rFont val="Arial Narrow"/>
        <family val="2"/>
        <charset val="1"/>
      </rPr>
      <t xml:space="preserve"> CONSTRUÇÃO DO GALPÃO APRONAG</t>
    </r>
  </si>
  <si>
    <r>
      <t>LOCAL:</t>
    </r>
    <r>
      <rPr>
        <sz val="12"/>
        <rFont val="Arial Narrow"/>
        <family val="2"/>
        <charset val="1"/>
      </rPr>
      <t xml:space="preserve"> ROD. SÃO MATEUS/NATIVO, FERRUGEM, S/N, SÃO MATEUS - ES</t>
    </r>
  </si>
  <si>
    <t>Rede de água, com padrão de entrada d'água diâm. 3/4", conf. espec. CESAN, incl. tubos e conexões para alimentação, distribuição, extravasor e limpeza, cons. o padrão a 25m, conf. projeto (2 utilizações)</t>
  </si>
  <si>
    <t>IOPES 27,64%</t>
  </si>
  <si>
    <t>MÃO DE OBRA</t>
  </si>
  <si>
    <t>Unid</t>
  </si>
  <si>
    <t>Pr. Improd.</t>
  </si>
  <si>
    <t>Subtotal</t>
  </si>
  <si>
    <t>SubTotal:</t>
  </si>
  <si>
    <t>MATERIAL</t>
  </si>
  <si>
    <t>CIMENTO CP III - 40</t>
  </si>
  <si>
    <t>RESUMO</t>
  </si>
  <si>
    <t>DISCRIMINAÇÃO</t>
  </si>
  <si>
    <t>TAXA(%)</t>
  </si>
  <si>
    <t>Mão-de-Obra(A)</t>
  </si>
  <si>
    <t>Materiais(B)</t>
  </si>
  <si>
    <t>Equipamentos(C)</t>
  </si>
  <si>
    <t>Produção da Equipe(D)</t>
  </si>
  <si>
    <t>Custo Horário Total(A+C)</t>
  </si>
  <si>
    <t>Custo Unitário da Execução[(A/D)+(C/D)] = E</t>
  </si>
  <si>
    <t>Custo Direto Total(B+E)</t>
  </si>
  <si>
    <t>CUSTO UNITÁRIO (Adotado)</t>
  </si>
  <si>
    <t>CANALETA CONCRETO ESTRUTURAL 14 X 19 X 39 CM, FBK 14 MPA (NBR 6136)</t>
  </si>
  <si>
    <t>38600 (SINAPI)</t>
  </si>
  <si>
    <t>ORÇAMENTO  
LOCAL</t>
  </si>
  <si>
    <t>Porta de abrir tipo veneziana em alumínio anodizado, linha 25, completa, incl. puxador com tranca, caixilho, alizar e contramarco</t>
  </si>
  <si>
    <t>COBOGÓ DE CONCRETO (ELEMENTO VAZADO), 7X50X50CM, ASSENTADO COM ARGAMASSA TRACO 1:4 (CIMENTO E AREIA)</t>
  </si>
  <si>
    <t>6.2</t>
  </si>
  <si>
    <t>7.0</t>
  </si>
  <si>
    <t>8.1</t>
  </si>
  <si>
    <t>8.4</t>
  </si>
  <si>
    <t>8.5</t>
  </si>
  <si>
    <t>Corrimão de tubo de ferro galvanizado diâmetro 3" com chumbadores a cada 1.50m, inclusive pintura a óleo ou esmalte</t>
  </si>
  <si>
    <t>Compr.</t>
  </si>
  <si>
    <r>
      <rPr>
        <b/>
        <sz val="11"/>
        <rFont val="Arial Narrow"/>
        <family val="2"/>
      </rPr>
      <t xml:space="preserve">OBRA: </t>
    </r>
    <r>
      <rPr>
        <sz val="11"/>
        <rFont val="Arial Narrow"/>
        <family val="2"/>
      </rPr>
      <t xml:space="preserve"> CONSTRUÇÃO DO GALPÃO APRONAG</t>
    </r>
  </si>
  <si>
    <t>6.4</t>
  </si>
  <si>
    <t>Janela de correr para vidro em alumínio anodizado cor natural, linha 25, completa, incl. puxador com tranca, alizar, caixilho e contramarco, exclusive vidro</t>
  </si>
  <si>
    <t>J1</t>
  </si>
  <si>
    <t>B1</t>
  </si>
  <si>
    <t>6.5</t>
  </si>
  <si>
    <t>Vidro fantasia mini-boreal, com 4 mm de espessura</t>
  </si>
  <si>
    <t>Unidade: m2</t>
  </si>
  <si>
    <t>PERÍODO</t>
  </si>
  <si>
    <t xml:space="preserve">
PREFEITURA MUNICIPAL DE SÃO MATEUS
Estado do Espírito Santo
Secretaria Municipal de Obras, Infraestrutura e Transporte
Departamento Engenharia</t>
  </si>
  <si>
    <t>PREFEITURA MUNICIPAL DE SÃO MATEUS
Estado do Espírito Santo
Secretaria Municipal de Obras, Infraestrutura e Transporte
Departamento Engenharia</t>
  </si>
  <si>
    <t>Área=(Altura*comprimento*quant.)</t>
  </si>
  <si>
    <t>Alvenaria de blocos de concreto 14x19x39cm, c/ resist. mínimo a compres. 2.5 MPa, assent. c/ arg. de cimento, cal hidratada CH1 e areia no traço 1:0.5:8 esp. das juntas 10mm e esp. das paredes, s/ rev. 14cm</t>
  </si>
  <si>
    <t>5.4</t>
  </si>
  <si>
    <t>Paredes</t>
  </si>
  <si>
    <t>VIGAS</t>
  </si>
  <si>
    <t>EXECUÇÃO DE PASSEIO (CALÇADA) EM CONCRETO 12 MPA, TRAÇO 1:3:5 (CIMENTO/AREIA/BRITA), PREPARO MECÂNICO, ESPESSURA 7CM, COM JUNTA DE DILATAÇÃO EM MADEIRA, INCLUSO LANÇAMENTO E ADENSAMENTO</t>
  </si>
  <si>
    <t>Área= Comprimento(-ESCADA)*Largura*Quant.</t>
  </si>
  <si>
    <t>REV. 01</t>
  </si>
  <si>
    <t>4.5</t>
  </si>
  <si>
    <t>3.5 e 4.3</t>
  </si>
  <si>
    <t>ANEXO VIII - PLANILHA DE PREÇOS UNITÁRIOS</t>
  </si>
</sst>
</file>

<file path=xl/styles.xml><?xml version="1.0" encoding="utf-8"?>
<styleSheet xmlns="http://schemas.openxmlformats.org/spreadsheetml/2006/main">
  <numFmts count="7">
    <numFmt numFmtId="44" formatCode="_-&quot;R$&quot;\ * #,##0.00_-;\-&quot;R$&quot;\ * #,##0.00_-;_-&quot;R$&quot;\ * &quot;-&quot;??_-;_-@_-"/>
    <numFmt numFmtId="164" formatCode="_(* #,##0.00_);_(* \(#,##0.00\);_(* &quot;-&quot;??_);_(@_)"/>
    <numFmt numFmtId="165" formatCode="_-* #,##0.00_-;\-* #,##0.00_-;_-* \-??_-;_-@_-"/>
    <numFmt numFmtId="166" formatCode="&quot;R$ &quot;#,##0.00"/>
    <numFmt numFmtId="167" formatCode="0.0"/>
    <numFmt numFmtId="168" formatCode="0.000"/>
    <numFmt numFmtId="169" formatCode="0.0000"/>
  </numFmts>
  <fonts count="59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1"/>
      <name val="Arial"/>
      <family val="2"/>
      <charset val="1"/>
    </font>
    <font>
      <sz val="11"/>
      <name val="Arial"/>
      <family val="2"/>
      <charset val="1"/>
    </font>
    <font>
      <b/>
      <sz val="9"/>
      <name val="Arial"/>
      <family val="2"/>
      <charset val="1"/>
    </font>
    <font>
      <sz val="9"/>
      <name val="Arial"/>
      <family val="2"/>
      <charset val="1"/>
    </font>
    <font>
      <sz val="11"/>
      <name val="Calibri"/>
      <family val="2"/>
      <charset val="1"/>
    </font>
    <font>
      <sz val="8"/>
      <name val="Arial"/>
      <family val="2"/>
      <charset val="1"/>
    </font>
    <font>
      <b/>
      <sz val="12"/>
      <name val="Arial Narrow"/>
      <family val="2"/>
      <charset val="1"/>
    </font>
    <font>
      <sz val="10"/>
      <color rgb="FF000000"/>
      <name val="Arial Narrow"/>
      <family val="2"/>
      <charset val="1"/>
    </font>
    <font>
      <b/>
      <sz val="11"/>
      <name val="Arial Narrow"/>
      <family val="2"/>
      <charset val="1"/>
    </font>
    <font>
      <sz val="11"/>
      <name val="Arial Narrow"/>
      <family val="2"/>
      <charset val="1"/>
    </font>
    <font>
      <b/>
      <sz val="10"/>
      <color rgb="FF000000"/>
      <name val="Calibri"/>
      <family val="2"/>
      <charset val="1"/>
    </font>
    <font>
      <b/>
      <sz val="8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b/>
      <sz val="9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b/>
      <sz val="12"/>
      <color rgb="FF000000"/>
      <name val="Arial Narrow"/>
      <family val="2"/>
      <charset val="1"/>
    </font>
    <font>
      <sz val="11"/>
      <color rgb="FF000000"/>
      <name val="Calibri"/>
      <family val="2"/>
      <charset val="1"/>
    </font>
    <font>
      <b/>
      <sz val="8"/>
      <color rgb="FF000000"/>
      <name val="Calibri"/>
      <family val="2"/>
    </font>
    <font>
      <b/>
      <sz val="11"/>
      <color rgb="FF000000"/>
      <name val="Calibri"/>
      <family val="2"/>
    </font>
    <font>
      <sz val="8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i/>
      <sz val="12"/>
      <name val="Arial"/>
      <family val="2"/>
    </font>
    <font>
      <sz val="11"/>
      <name val="Arial"/>
      <family val="2"/>
    </font>
    <font>
      <sz val="10"/>
      <color indexed="81"/>
      <name val="Tahoma"/>
      <family val="2"/>
    </font>
    <font>
      <b/>
      <sz val="10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sz val="11"/>
      <color indexed="8"/>
      <name val="Calibri"/>
      <family val="2"/>
    </font>
    <font>
      <b/>
      <sz val="16"/>
      <name val="Arial Narrow"/>
      <family val="2"/>
    </font>
    <font>
      <sz val="12"/>
      <color rgb="FF000000"/>
      <name val="Arial Narrow"/>
      <family val="2"/>
      <charset val="1"/>
    </font>
    <font>
      <sz val="14"/>
      <color rgb="FF000000"/>
      <name val="Arial Narrow"/>
      <family val="2"/>
      <charset val="1"/>
    </font>
    <font>
      <b/>
      <sz val="10"/>
      <name val="Calibri"/>
      <family val="2"/>
      <charset val="1"/>
    </font>
    <font>
      <sz val="14"/>
      <name val="Arial Narrow"/>
      <family val="2"/>
      <charset val="1"/>
    </font>
    <font>
      <sz val="13"/>
      <name val="Arial Narrow"/>
      <family val="2"/>
    </font>
    <font>
      <u/>
      <sz val="10"/>
      <name val="Arial"/>
      <family val="2"/>
    </font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i/>
      <sz val="12"/>
      <color rgb="FF000000"/>
      <name val="Arial Narrow"/>
      <family val="2"/>
    </font>
    <font>
      <b/>
      <sz val="16"/>
      <name val="Arial Narrow"/>
      <family val="2"/>
      <charset val="1"/>
    </font>
    <font>
      <sz val="12"/>
      <name val="Arial Narrow"/>
      <family val="2"/>
      <charset val="1"/>
    </font>
    <font>
      <b/>
      <sz val="11"/>
      <color theme="1"/>
      <name val="Calibri"/>
      <family val="2"/>
      <scheme val="minor"/>
    </font>
    <font>
      <sz val="12"/>
      <name val="Calibri"/>
      <family val="2"/>
      <charset val="1"/>
    </font>
    <font>
      <i/>
      <sz val="10"/>
      <color rgb="FF000000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A6A6A6"/>
        <bgColor rgb="FFBFBFBF"/>
      </patternFill>
    </fill>
    <fill>
      <patternFill patternType="solid">
        <fgColor rgb="FFBFBFBF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FCFCF"/>
        <bgColor indexed="64"/>
      </patternFill>
    </fill>
  </fills>
  <borders count="8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/>
      <diagonal/>
    </border>
    <border>
      <left style="double">
        <color auto="1"/>
      </left>
      <right style="double">
        <color auto="1"/>
      </right>
      <top style="hair">
        <color auto="1"/>
      </top>
      <bottom/>
      <diagonal/>
    </border>
    <border>
      <left style="double">
        <color auto="1"/>
      </left>
      <right style="thin">
        <color auto="1"/>
      </right>
      <top style="hair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medium">
        <color indexed="64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medium">
        <color indexed="64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medium">
        <color indexed="64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medium">
        <color indexed="64"/>
      </right>
      <top/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/>
      <top/>
      <bottom/>
      <diagonal/>
    </border>
    <border>
      <left/>
      <right style="dashed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dashed">
        <color auto="1"/>
      </top>
      <bottom style="dashed">
        <color auto="1"/>
      </bottom>
      <diagonal/>
    </border>
    <border>
      <left/>
      <right style="medium">
        <color indexed="64"/>
      </right>
      <top style="dashed">
        <color auto="1"/>
      </top>
      <bottom style="dashed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6">
    <xf numFmtId="0" fontId="0" fillId="0" borderId="0"/>
    <xf numFmtId="165" fontId="21" fillId="0" borderId="0" applyBorder="0" applyProtection="0"/>
    <xf numFmtId="9" fontId="21" fillId="0" borderId="0" applyBorder="0" applyProtection="0"/>
    <xf numFmtId="0" fontId="21" fillId="0" borderId="0"/>
    <xf numFmtId="0" fontId="25" fillId="0" borderId="0"/>
    <xf numFmtId="0" fontId="26" fillId="0" borderId="0"/>
    <xf numFmtId="0" fontId="26" fillId="0" borderId="0"/>
    <xf numFmtId="0" fontId="41" fillId="0" borderId="0"/>
    <xf numFmtId="0" fontId="2" fillId="0" borderId="0"/>
    <xf numFmtId="0" fontId="26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1" fillId="0" borderId="0"/>
  </cellStyleXfs>
  <cellXfs count="456">
    <xf numFmtId="0" fontId="0" fillId="0" borderId="0" xfId="0"/>
    <xf numFmtId="0" fontId="3" fillId="0" borderId="0" xfId="3" applyNumberFormat="1" applyFont="1" applyBorder="1"/>
    <xf numFmtId="0" fontId="7" fillId="0" borderId="6" xfId="3" applyNumberFormat="1" applyFont="1" applyBorder="1" applyAlignment="1">
      <alignment horizontal="center" vertical="center" wrapText="1"/>
    </xf>
    <xf numFmtId="49" fontId="4" fillId="0" borderId="7" xfId="3" applyNumberFormat="1" applyFont="1" applyBorder="1" applyAlignment="1">
      <alignment vertical="center"/>
    </xf>
    <xf numFmtId="0" fontId="8" fillId="0" borderId="8" xfId="3" applyNumberFormat="1" applyFont="1" applyBorder="1" applyAlignment="1">
      <alignment horizontal="justify" vertical="center" wrapText="1"/>
    </xf>
    <xf numFmtId="10" fontId="8" fillId="0" borderId="9" xfId="3" applyNumberFormat="1" applyFont="1" applyBorder="1" applyAlignment="1" applyProtection="1">
      <alignment horizontal="center" vertical="center" wrapText="1"/>
    </xf>
    <xf numFmtId="49" fontId="4" fillId="0" borderId="10" xfId="3" applyNumberFormat="1" applyFont="1" applyBorder="1" applyAlignment="1">
      <alignment vertical="center"/>
    </xf>
    <xf numFmtId="0" fontId="8" fillId="0" borderId="11" xfId="3" applyNumberFormat="1" applyFont="1" applyBorder="1" applyAlignment="1">
      <alignment horizontal="justify" vertical="center" wrapText="1"/>
    </xf>
    <xf numFmtId="10" fontId="8" fillId="0" borderId="12" xfId="3" applyNumberFormat="1" applyFont="1" applyBorder="1" applyAlignment="1" applyProtection="1">
      <alignment horizontal="center" vertical="center" wrapText="1"/>
    </xf>
    <xf numFmtId="0" fontId="7" fillId="0" borderId="11" xfId="3" applyNumberFormat="1" applyFont="1" applyBorder="1" applyAlignment="1">
      <alignment horizontal="justify" vertical="center" wrapText="1"/>
    </xf>
    <xf numFmtId="10" fontId="7" fillId="0" borderId="12" xfId="3" applyNumberFormat="1" applyFont="1" applyBorder="1" applyAlignment="1" applyProtection="1">
      <alignment horizontal="center" vertical="center" wrapText="1"/>
    </xf>
    <xf numFmtId="49" fontId="4" fillId="0" borderId="13" xfId="3" applyNumberFormat="1" applyFont="1" applyBorder="1" applyAlignment="1">
      <alignment vertical="center"/>
    </xf>
    <xf numFmtId="0" fontId="7" fillId="0" borderId="14" xfId="3" applyNumberFormat="1" applyFont="1" applyBorder="1" applyAlignment="1">
      <alignment horizontal="justify" vertical="center" wrapText="1"/>
    </xf>
    <xf numFmtId="10" fontId="7" fillId="0" borderId="15" xfId="3" applyNumberFormat="1" applyFont="1" applyBorder="1" applyAlignment="1" applyProtection="1">
      <alignment horizontal="center" vertical="center" wrapText="1"/>
    </xf>
    <xf numFmtId="10" fontId="8" fillId="0" borderId="6" xfId="3" applyNumberFormat="1" applyFont="1" applyBorder="1" applyAlignment="1" applyProtection="1">
      <alignment horizontal="center" vertical="center" wrapText="1"/>
    </xf>
    <xf numFmtId="10" fontId="8" fillId="0" borderId="16" xfId="3" applyNumberFormat="1" applyFont="1" applyBorder="1" applyAlignment="1" applyProtection="1">
      <alignment horizontal="center" vertical="center" wrapText="1"/>
    </xf>
    <xf numFmtId="0" fontId="8" fillId="0" borderId="14" xfId="3" applyNumberFormat="1" applyFont="1" applyBorder="1" applyAlignment="1">
      <alignment horizontal="justify" vertical="center" wrapText="1"/>
    </xf>
    <xf numFmtId="10" fontId="8" fillId="0" borderId="15" xfId="3" applyNumberFormat="1" applyFont="1" applyBorder="1" applyAlignment="1" applyProtection="1">
      <alignment horizontal="center" vertical="center" wrapText="1"/>
    </xf>
    <xf numFmtId="49" fontId="4" fillId="0" borderId="17" xfId="3" applyNumberFormat="1" applyFont="1" applyBorder="1" applyAlignment="1">
      <alignment vertical="center"/>
    </xf>
    <xf numFmtId="0" fontId="8" fillId="0" borderId="18" xfId="3" applyNumberFormat="1" applyFont="1" applyBorder="1" applyAlignment="1">
      <alignment horizontal="justify" vertical="center" wrapText="1"/>
    </xf>
    <xf numFmtId="49" fontId="4" fillId="0" borderId="19" xfId="3" applyNumberFormat="1" applyFont="1" applyBorder="1" applyAlignment="1">
      <alignment vertical="center"/>
    </xf>
    <xf numFmtId="0" fontId="7" fillId="0" borderId="20" xfId="3" applyNumberFormat="1" applyFont="1" applyBorder="1" applyAlignment="1">
      <alignment horizontal="justify" vertical="center" wrapText="1"/>
    </xf>
    <xf numFmtId="10" fontId="7" fillId="0" borderId="21" xfId="3" applyNumberFormat="1" applyFont="1" applyBorder="1" applyAlignment="1" applyProtection="1">
      <alignment horizontal="center" vertical="center" wrapText="1"/>
    </xf>
    <xf numFmtId="49" fontId="4" fillId="2" borderId="3" xfId="3" applyNumberFormat="1" applyFont="1" applyFill="1" applyBorder="1" applyAlignment="1">
      <alignment horizontal="center" vertical="center"/>
    </xf>
    <xf numFmtId="0" fontId="6" fillId="2" borderId="0" xfId="3" applyNumberFormat="1" applyFont="1" applyFill="1" applyBorder="1" applyAlignment="1">
      <alignment horizontal="justify" vertical="center"/>
    </xf>
    <xf numFmtId="0" fontId="3" fillId="2" borderId="4" xfId="3" applyNumberFormat="1" applyFont="1" applyFill="1" applyBorder="1" applyAlignment="1">
      <alignment vertical="center"/>
    </xf>
    <xf numFmtId="0" fontId="0" fillId="2" borderId="0" xfId="0" applyFill="1"/>
    <xf numFmtId="0" fontId="0" fillId="0" borderId="0" xfId="0"/>
    <xf numFmtId="0" fontId="0" fillId="0" borderId="0" xfId="0" applyBorder="1"/>
    <xf numFmtId="0" fontId="0" fillId="0" borderId="0" xfId="0" applyAlignment="1">
      <alignment vertical="center"/>
    </xf>
    <xf numFmtId="0" fontId="0" fillId="0" borderId="0" xfId="0" applyFill="1"/>
    <xf numFmtId="0" fontId="23" fillId="0" borderId="0" xfId="0" applyFont="1"/>
    <xf numFmtId="0" fontId="25" fillId="0" borderId="0" xfId="4"/>
    <xf numFmtId="0" fontId="28" fillId="0" borderId="0" xfId="4" applyFont="1" applyAlignment="1">
      <alignment horizontal="center"/>
    </xf>
    <xf numFmtId="0" fontId="25" fillId="6" borderId="27" xfId="4" applyFill="1" applyBorder="1"/>
    <xf numFmtId="0" fontId="25" fillId="6" borderId="0" xfId="4" applyFill="1" applyBorder="1"/>
    <xf numFmtId="0" fontId="25" fillId="6" borderId="40" xfId="4" applyFill="1" applyBorder="1"/>
    <xf numFmtId="0" fontId="30" fillId="6" borderId="27" xfId="4" applyFont="1" applyFill="1" applyBorder="1" applyAlignment="1"/>
    <xf numFmtId="0" fontId="30" fillId="6" borderId="0" xfId="4" applyFont="1" applyFill="1" applyBorder="1" applyAlignment="1"/>
    <xf numFmtId="0" fontId="30" fillId="6" borderId="40" xfId="4" applyFont="1" applyFill="1" applyBorder="1" applyAlignment="1"/>
    <xf numFmtId="0" fontId="30" fillId="0" borderId="0" xfId="4" applyFont="1" applyAlignment="1"/>
    <xf numFmtId="0" fontId="26" fillId="0" borderId="0" xfId="4" applyFont="1" applyAlignment="1">
      <alignment horizontal="center"/>
    </xf>
    <xf numFmtId="0" fontId="28" fillId="6" borderId="27" xfId="4" applyFont="1" applyFill="1" applyBorder="1" applyAlignment="1">
      <alignment horizontal="justify"/>
    </xf>
    <xf numFmtId="0" fontId="30" fillId="6" borderId="0" xfId="4" applyFont="1" applyFill="1" applyBorder="1"/>
    <xf numFmtId="0" fontId="30" fillId="6" borderId="27" xfId="4" applyFont="1" applyFill="1" applyBorder="1" applyAlignment="1">
      <alignment horizontal="justify" vertical="top" wrapText="1"/>
    </xf>
    <xf numFmtId="2" fontId="30" fillId="6" borderId="0" xfId="4" applyNumberFormat="1" applyFont="1" applyFill="1" applyBorder="1" applyAlignment="1">
      <alignment horizontal="right" vertical="top" wrapText="1"/>
    </xf>
    <xf numFmtId="0" fontId="30" fillId="6" borderId="0" xfId="4" applyFont="1" applyFill="1" applyBorder="1" applyAlignment="1">
      <alignment horizontal="justify" vertical="top" wrapText="1"/>
    </xf>
    <xf numFmtId="0" fontId="31" fillId="6" borderId="27" xfId="4" applyFont="1" applyFill="1" applyBorder="1" applyAlignment="1">
      <alignment horizontal="right" vertical="top" wrapText="1"/>
    </xf>
    <xf numFmtId="4" fontId="31" fillId="6" borderId="0" xfId="4" applyNumberFormat="1" applyFont="1" applyFill="1" applyBorder="1" applyAlignment="1">
      <alignment horizontal="right" vertical="top" wrapText="1"/>
    </xf>
    <xf numFmtId="0" fontId="31" fillId="6" borderId="0" xfId="4" applyFont="1" applyFill="1" applyBorder="1" applyAlignment="1">
      <alignment horizontal="justify" vertical="top" wrapText="1"/>
    </xf>
    <xf numFmtId="0" fontId="30" fillId="6" borderId="27" xfId="4" applyFont="1" applyFill="1" applyBorder="1" applyAlignment="1">
      <alignment horizontal="justify"/>
    </xf>
    <xf numFmtId="2" fontId="30" fillId="6" borderId="0" xfId="4" applyNumberFormat="1" applyFont="1" applyFill="1" applyBorder="1"/>
    <xf numFmtId="0" fontId="32" fillId="6" borderId="0" xfId="4" applyFont="1" applyFill="1" applyBorder="1" applyAlignment="1">
      <alignment horizontal="justify" vertical="top" wrapText="1"/>
    </xf>
    <xf numFmtId="0" fontId="32" fillId="6" borderId="27" xfId="4" applyFont="1" applyFill="1" applyBorder="1" applyAlignment="1">
      <alignment horizontal="justify"/>
    </xf>
    <xf numFmtId="2" fontId="32" fillId="6" borderId="0" xfId="4" applyNumberFormat="1" applyFont="1" applyFill="1" applyBorder="1" applyAlignment="1">
      <alignment horizontal="right" vertical="top" wrapText="1"/>
    </xf>
    <xf numFmtId="0" fontId="32" fillId="6" borderId="27" xfId="4" applyFont="1" applyFill="1" applyBorder="1" applyAlignment="1">
      <alignment horizontal="justify" vertical="top" wrapText="1"/>
    </xf>
    <xf numFmtId="2" fontId="31" fillId="6" borderId="0" xfId="4" applyNumberFormat="1" applyFont="1" applyFill="1" applyBorder="1" applyAlignment="1">
      <alignment horizontal="right" vertical="top" wrapText="1"/>
    </xf>
    <xf numFmtId="2" fontId="28" fillId="6" borderId="0" xfId="4" applyNumberFormat="1" applyFont="1" applyFill="1" applyBorder="1" applyAlignment="1">
      <alignment horizontal="right" vertical="top" wrapText="1"/>
    </xf>
    <xf numFmtId="0" fontId="31" fillId="6" borderId="40" xfId="4" applyFont="1" applyFill="1" applyBorder="1" applyAlignment="1">
      <alignment horizontal="justify" vertical="top" wrapText="1"/>
    </xf>
    <xf numFmtId="0" fontId="33" fillId="6" borderId="27" xfId="4" applyFont="1" applyFill="1" applyBorder="1" applyAlignment="1">
      <alignment wrapText="1"/>
    </xf>
    <xf numFmtId="0" fontId="25" fillId="6" borderId="32" xfId="4" applyFill="1" applyBorder="1"/>
    <xf numFmtId="0" fontId="25" fillId="6" borderId="43" xfId="4" applyFill="1" applyBorder="1"/>
    <xf numFmtId="0" fontId="25" fillId="6" borderId="44" xfId="4" applyFill="1" applyBorder="1"/>
    <xf numFmtId="0" fontId="25" fillId="0" borderId="0" xfId="4" applyBorder="1"/>
    <xf numFmtId="0" fontId="30" fillId="0" borderId="0" xfId="6" applyFont="1"/>
    <xf numFmtId="0" fontId="30" fillId="0" borderId="0" xfId="5" applyFont="1"/>
    <xf numFmtId="0" fontId="28" fillId="0" borderId="25" xfId="6" applyFont="1" applyFill="1" applyBorder="1" applyAlignment="1">
      <alignment horizontal="center" vertical="center"/>
    </xf>
    <xf numFmtId="44" fontId="28" fillId="0" borderId="25" xfId="10" applyFont="1" applyFill="1" applyBorder="1" applyAlignment="1">
      <alignment vertical="center" wrapText="1"/>
    </xf>
    <xf numFmtId="10" fontId="28" fillId="0" borderId="25" xfId="11" applyNumberFormat="1" applyFont="1" applyFill="1" applyBorder="1" applyAlignment="1">
      <alignment horizontal="right" vertical="center" wrapText="1"/>
    </xf>
    <xf numFmtId="9" fontId="28" fillId="0" borderId="37" xfId="11" applyFont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16" fillId="0" borderId="53" xfId="0" applyFont="1" applyBorder="1" applyAlignment="1">
      <alignment horizontal="center" vertical="center"/>
    </xf>
    <xf numFmtId="2" fontId="16" fillId="0" borderId="53" xfId="0" applyNumberFormat="1" applyFont="1" applyBorder="1" applyAlignment="1">
      <alignment horizontal="center" vertical="center"/>
    </xf>
    <xf numFmtId="0" fontId="17" fillId="0" borderId="53" xfId="0" applyFont="1" applyBorder="1" applyAlignment="1">
      <alignment horizontal="center" vertical="center"/>
    </xf>
    <xf numFmtId="2" fontId="17" fillId="0" borderId="53" xfId="0" applyNumberFormat="1" applyFont="1" applyBorder="1" applyAlignment="1">
      <alignment horizontal="center" vertical="center"/>
    </xf>
    <xf numFmtId="1" fontId="17" fillId="0" borderId="53" xfId="0" applyNumberFormat="1" applyFont="1" applyBorder="1" applyAlignment="1">
      <alignment horizontal="center" vertical="center"/>
    </xf>
    <xf numFmtId="0" fontId="16" fillId="0" borderId="53" xfId="0" applyFont="1" applyFill="1" applyBorder="1" applyAlignment="1">
      <alignment horizontal="center" vertical="center"/>
    </xf>
    <xf numFmtId="168" fontId="17" fillId="0" borderId="53" xfId="0" applyNumberFormat="1" applyFont="1" applyBorder="1" applyAlignment="1">
      <alignment horizontal="center" vertical="center"/>
    </xf>
    <xf numFmtId="0" fontId="22" fillId="0" borderId="53" xfId="0" applyFont="1" applyBorder="1" applyAlignment="1">
      <alignment horizontal="center" vertical="center"/>
    </xf>
    <xf numFmtId="2" fontId="24" fillId="0" borderId="53" xfId="0" applyNumberFormat="1" applyFont="1" applyBorder="1" applyAlignment="1">
      <alignment horizontal="center" vertical="center"/>
    </xf>
    <xf numFmtId="0" fontId="0" fillId="0" borderId="53" xfId="0" applyBorder="1"/>
    <xf numFmtId="0" fontId="15" fillId="4" borderId="54" xfId="0" applyFont="1" applyFill="1" applyBorder="1" applyAlignment="1">
      <alignment horizontal="center" vertical="center"/>
    </xf>
    <xf numFmtId="0" fontId="16" fillId="0" borderId="54" xfId="0" applyFont="1" applyBorder="1" applyAlignment="1">
      <alignment horizontal="center" vertical="center"/>
    </xf>
    <xf numFmtId="2" fontId="16" fillId="0" borderId="55" xfId="0" applyNumberFormat="1" applyFont="1" applyBorder="1" applyAlignment="1">
      <alignment horizontal="center" vertical="center"/>
    </xf>
    <xf numFmtId="0" fontId="17" fillId="0" borderId="54" xfId="0" applyFont="1" applyBorder="1" applyAlignment="1">
      <alignment horizontal="center" vertical="center"/>
    </xf>
    <xf numFmtId="0" fontId="17" fillId="0" borderId="55" xfId="0" applyFont="1" applyBorder="1" applyAlignment="1">
      <alignment horizontal="center" vertical="center"/>
    </xf>
    <xf numFmtId="167" fontId="16" fillId="0" borderId="55" xfId="0" applyNumberFormat="1" applyFont="1" applyBorder="1" applyAlignment="1">
      <alignment horizontal="center" vertical="center"/>
    </xf>
    <xf numFmtId="0" fontId="16" fillId="0" borderId="55" xfId="0" applyFont="1" applyBorder="1" applyAlignment="1">
      <alignment horizontal="center" vertical="center"/>
    </xf>
    <xf numFmtId="167" fontId="17" fillId="0" borderId="55" xfId="0" applyNumberFormat="1" applyFont="1" applyBorder="1" applyAlignment="1">
      <alignment horizontal="center" vertical="center"/>
    </xf>
    <xf numFmtId="2" fontId="17" fillId="0" borderId="55" xfId="0" applyNumberFormat="1" applyFont="1" applyBorder="1" applyAlignment="1">
      <alignment horizontal="center" vertical="center"/>
    </xf>
    <xf numFmtId="0" fontId="16" fillId="0" borderId="54" xfId="0" applyFont="1" applyFill="1" applyBorder="1" applyAlignment="1">
      <alignment horizontal="center" vertical="center"/>
    </xf>
    <xf numFmtId="2" fontId="16" fillId="0" borderId="55" xfId="0" applyNumberFormat="1" applyFont="1" applyFill="1" applyBorder="1" applyAlignment="1">
      <alignment horizontal="center" vertical="center"/>
    </xf>
    <xf numFmtId="0" fontId="22" fillId="0" borderId="54" xfId="0" applyFont="1" applyBorder="1" applyAlignment="1">
      <alignment horizontal="center" vertical="center"/>
    </xf>
    <xf numFmtId="167" fontId="16" fillId="0" borderId="55" xfId="0" applyNumberFormat="1" applyFont="1" applyFill="1" applyBorder="1" applyAlignment="1">
      <alignment horizontal="center" vertical="center"/>
    </xf>
    <xf numFmtId="2" fontId="17" fillId="0" borderId="54" xfId="0" applyNumberFormat="1" applyFont="1" applyBorder="1" applyAlignment="1">
      <alignment horizontal="center" vertical="center"/>
    </xf>
    <xf numFmtId="0" fontId="0" fillId="0" borderId="54" xfId="0" applyBorder="1"/>
    <xf numFmtId="0" fontId="0" fillId="0" borderId="55" xfId="0" applyBorder="1"/>
    <xf numFmtId="0" fontId="15" fillId="0" borderId="25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4" borderId="57" xfId="0" applyFont="1" applyFill="1" applyBorder="1" applyAlignment="1">
      <alignment horizontal="center" vertical="center"/>
    </xf>
    <xf numFmtId="10" fontId="25" fillId="6" borderId="0" xfId="2" applyNumberFormat="1" applyFont="1" applyFill="1" applyBorder="1"/>
    <xf numFmtId="2" fontId="17" fillId="0" borderId="53" xfId="0" applyNumberFormat="1" applyFont="1" applyBorder="1" applyAlignment="1">
      <alignment horizontal="center" vertical="center"/>
    </xf>
    <xf numFmtId="0" fontId="16" fillId="0" borderId="53" xfId="0" applyFont="1" applyBorder="1" applyAlignment="1">
      <alignment horizontal="center" vertical="center"/>
    </xf>
    <xf numFmtId="0" fontId="17" fillId="0" borderId="53" xfId="0" applyFont="1" applyBorder="1" applyAlignment="1">
      <alignment horizontal="center" vertical="center"/>
    </xf>
    <xf numFmtId="0" fontId="17" fillId="0" borderId="54" xfId="0" applyFont="1" applyBorder="1" applyAlignment="1">
      <alignment horizontal="center" vertical="center"/>
    </xf>
    <xf numFmtId="2" fontId="17" fillId="0" borderId="55" xfId="0" applyNumberFormat="1" applyFont="1" applyBorder="1" applyAlignment="1">
      <alignment horizontal="center" vertical="center"/>
    </xf>
    <xf numFmtId="165" fontId="21" fillId="0" borderId="0" xfId="1" applyAlignment="1">
      <alignment vertical="center"/>
    </xf>
    <xf numFmtId="0" fontId="16" fillId="0" borderId="53" xfId="0" applyFont="1" applyBorder="1" applyAlignment="1">
      <alignment horizontal="center" vertical="center"/>
    </xf>
    <xf numFmtId="0" fontId="16" fillId="0" borderId="53" xfId="0" applyFont="1" applyBorder="1" applyAlignment="1">
      <alignment horizontal="center" vertical="center"/>
    </xf>
    <xf numFmtId="0" fontId="17" fillId="0" borderId="54" xfId="0" applyFont="1" applyBorder="1" applyAlignment="1">
      <alignment horizontal="center" vertical="center"/>
    </xf>
    <xf numFmtId="0" fontId="17" fillId="0" borderId="53" xfId="0" applyFont="1" applyBorder="1" applyAlignment="1">
      <alignment horizontal="center" vertical="center"/>
    </xf>
    <xf numFmtId="0" fontId="16" fillId="0" borderId="53" xfId="0" applyFont="1" applyBorder="1" applyAlignment="1">
      <alignment horizontal="center" vertical="center" wrapText="1"/>
    </xf>
    <xf numFmtId="2" fontId="17" fillId="0" borderId="53" xfId="0" applyNumberFormat="1" applyFont="1" applyBorder="1" applyAlignment="1">
      <alignment horizontal="center" vertical="center"/>
    </xf>
    <xf numFmtId="167" fontId="17" fillId="0" borderId="53" xfId="0" applyNumberFormat="1" applyFont="1" applyBorder="1" applyAlignment="1">
      <alignment horizontal="center" vertical="center"/>
    </xf>
    <xf numFmtId="2" fontId="17" fillId="0" borderId="55" xfId="0" applyNumberFormat="1" applyFont="1" applyBorder="1" applyAlignment="1">
      <alignment horizontal="center" vertical="center"/>
    </xf>
    <xf numFmtId="167" fontId="17" fillId="0" borderId="55" xfId="0" applyNumberFormat="1" applyFont="1" applyBorder="1" applyAlignment="1">
      <alignment horizontal="center" vertical="center"/>
    </xf>
    <xf numFmtId="0" fontId="22" fillId="6" borderId="54" xfId="0" applyFont="1" applyFill="1" applyBorder="1" applyAlignment="1">
      <alignment horizontal="center" vertical="center"/>
    </xf>
    <xf numFmtId="0" fontId="22" fillId="6" borderId="53" xfId="0" applyFont="1" applyFill="1" applyBorder="1" applyAlignment="1">
      <alignment horizontal="center" vertical="center"/>
    </xf>
    <xf numFmtId="2" fontId="22" fillId="6" borderId="55" xfId="0" applyNumberFormat="1" applyFont="1" applyFill="1" applyBorder="1" applyAlignment="1">
      <alignment horizontal="center" vertical="center"/>
    </xf>
    <xf numFmtId="2" fontId="17" fillId="0" borderId="53" xfId="0" applyNumberFormat="1" applyFont="1" applyBorder="1" applyAlignment="1">
      <alignment horizontal="center" vertical="center"/>
    </xf>
    <xf numFmtId="0" fontId="17" fillId="0" borderId="54" xfId="0" applyFont="1" applyBorder="1" applyAlignment="1">
      <alignment horizontal="center" vertical="center"/>
    </xf>
    <xf numFmtId="0" fontId="17" fillId="0" borderId="53" xfId="0" applyFont="1" applyBorder="1" applyAlignment="1">
      <alignment horizontal="center" vertical="center"/>
    </xf>
    <xf numFmtId="0" fontId="17" fillId="0" borderId="55" xfId="0" applyFont="1" applyBorder="1" applyAlignment="1">
      <alignment horizontal="center" vertical="center"/>
    </xf>
    <xf numFmtId="0" fontId="16" fillId="0" borderId="53" xfId="0" applyFont="1" applyBorder="1" applyAlignment="1">
      <alignment horizontal="center" vertical="center"/>
    </xf>
    <xf numFmtId="0" fontId="16" fillId="0" borderId="53" xfId="0" applyFont="1" applyBorder="1" applyAlignment="1">
      <alignment horizontal="center" vertical="center" wrapText="1"/>
    </xf>
    <xf numFmtId="2" fontId="17" fillId="0" borderId="55" xfId="0" applyNumberFormat="1" applyFont="1" applyBorder="1" applyAlignment="1">
      <alignment horizontal="center" vertical="center"/>
    </xf>
    <xf numFmtId="167" fontId="17" fillId="0" borderId="53" xfId="0" applyNumberFormat="1" applyFont="1" applyBorder="1" applyAlignment="1">
      <alignment horizontal="center" vertical="center"/>
    </xf>
    <xf numFmtId="167" fontId="17" fillId="0" borderId="55" xfId="0" applyNumberFormat="1" applyFont="1" applyBorder="1" applyAlignment="1">
      <alignment horizontal="center" vertical="center"/>
    </xf>
    <xf numFmtId="2" fontId="17" fillId="0" borderId="54" xfId="0" applyNumberFormat="1" applyFont="1" applyBorder="1" applyAlignment="1">
      <alignment horizontal="center" vertical="center"/>
    </xf>
    <xf numFmtId="169" fontId="17" fillId="0" borderId="53" xfId="0" applyNumberFormat="1" applyFont="1" applyBorder="1" applyAlignment="1">
      <alignment horizontal="center" vertical="center"/>
    </xf>
    <xf numFmtId="0" fontId="16" fillId="0" borderId="53" xfId="0" applyFont="1" applyBorder="1" applyAlignment="1">
      <alignment horizontal="center" vertical="center"/>
    </xf>
    <xf numFmtId="2" fontId="22" fillId="0" borderId="55" xfId="0" applyNumberFormat="1" applyFont="1" applyBorder="1" applyAlignment="1">
      <alignment horizontal="center" vertical="center"/>
    </xf>
    <xf numFmtId="2" fontId="17" fillId="0" borderId="0" xfId="0" applyNumberFormat="1" applyFont="1" applyBorder="1" applyAlignment="1">
      <alignment horizontal="center" vertical="center"/>
    </xf>
    <xf numFmtId="0" fontId="17" fillId="0" borderId="57" xfId="0" applyFont="1" applyBorder="1" applyAlignment="1">
      <alignment horizontal="center" vertical="center"/>
    </xf>
    <xf numFmtId="0" fontId="17" fillId="0" borderId="56" xfId="0" applyFont="1" applyBorder="1" applyAlignment="1">
      <alignment horizontal="center" vertical="center"/>
    </xf>
    <xf numFmtId="0" fontId="17" fillId="0" borderId="58" xfId="0" applyFont="1" applyBorder="1" applyAlignment="1">
      <alignment horizontal="center" vertical="center"/>
    </xf>
    <xf numFmtId="0" fontId="26" fillId="6" borderId="27" xfId="4" applyFont="1" applyFill="1" applyBorder="1" applyAlignment="1">
      <alignment horizontal="center"/>
    </xf>
    <xf numFmtId="0" fontId="26" fillId="6" borderId="0" xfId="4" applyFont="1" applyFill="1" applyBorder="1" applyAlignment="1">
      <alignment horizontal="center"/>
    </xf>
    <xf numFmtId="0" fontId="26" fillId="6" borderId="40" xfId="4" applyFont="1" applyFill="1" applyBorder="1" applyAlignment="1">
      <alignment horizontal="center"/>
    </xf>
    <xf numFmtId="0" fontId="17" fillId="0" borderId="54" xfId="0" applyFont="1" applyBorder="1" applyAlignment="1">
      <alignment horizontal="center" vertical="center"/>
    </xf>
    <xf numFmtId="0" fontId="17" fillId="0" borderId="53" xfId="0" applyFont="1" applyBorder="1" applyAlignment="1">
      <alignment horizontal="center" vertical="center"/>
    </xf>
    <xf numFmtId="0" fontId="16" fillId="0" borderId="53" xfId="0" applyFont="1" applyBorder="1" applyAlignment="1">
      <alignment horizontal="center" vertical="center"/>
    </xf>
    <xf numFmtId="2" fontId="17" fillId="0" borderId="53" xfId="0" applyNumberFormat="1" applyFont="1" applyBorder="1" applyAlignment="1">
      <alignment horizontal="center" vertical="center"/>
    </xf>
    <xf numFmtId="2" fontId="17" fillId="0" borderId="55" xfId="0" applyNumberFormat="1" applyFont="1" applyBorder="1" applyAlignment="1">
      <alignment horizontal="center" vertical="center"/>
    </xf>
    <xf numFmtId="0" fontId="25" fillId="6" borderId="27" xfId="4" applyFont="1" applyFill="1" applyBorder="1" applyAlignment="1" applyProtection="1">
      <alignment horizontal="center"/>
    </xf>
    <xf numFmtId="0" fontId="16" fillId="0" borderId="53" xfId="0" applyFont="1" applyBorder="1" applyAlignment="1">
      <alignment horizontal="center" vertical="center"/>
    </xf>
    <xf numFmtId="0" fontId="17" fillId="0" borderId="54" xfId="0" applyFont="1" applyBorder="1" applyAlignment="1">
      <alignment horizontal="center" vertical="center"/>
    </xf>
    <xf numFmtId="0" fontId="17" fillId="0" borderId="53" xfId="0" applyFont="1" applyBorder="1" applyAlignment="1">
      <alignment horizontal="center" vertical="center"/>
    </xf>
    <xf numFmtId="0" fontId="17" fillId="0" borderId="55" xfId="0" applyFont="1" applyBorder="1" applyAlignment="1">
      <alignment horizontal="center" vertical="center"/>
    </xf>
    <xf numFmtId="2" fontId="17" fillId="0" borderId="53" xfId="0" applyNumberFormat="1" applyFont="1" applyBorder="1" applyAlignment="1">
      <alignment horizontal="center" vertical="center"/>
    </xf>
    <xf numFmtId="2" fontId="17" fillId="0" borderId="55" xfId="0" applyNumberFormat="1" applyFont="1" applyBorder="1" applyAlignment="1">
      <alignment horizontal="center" vertical="center"/>
    </xf>
    <xf numFmtId="167" fontId="17" fillId="0" borderId="53" xfId="0" applyNumberFormat="1" applyFont="1" applyBorder="1" applyAlignment="1">
      <alignment horizontal="center" vertical="center"/>
    </xf>
    <xf numFmtId="0" fontId="16" fillId="0" borderId="53" xfId="0" applyFont="1" applyBorder="1" applyAlignment="1">
      <alignment horizontal="center" vertical="center"/>
    </xf>
    <xf numFmtId="2" fontId="17" fillId="0" borderId="53" xfId="0" applyNumberFormat="1" applyFont="1" applyBorder="1" applyAlignment="1">
      <alignment horizontal="center" vertical="center"/>
    </xf>
    <xf numFmtId="2" fontId="17" fillId="0" borderId="54" xfId="0" applyNumberFormat="1" applyFont="1" applyBorder="1" applyAlignment="1">
      <alignment horizontal="center" vertical="center"/>
    </xf>
    <xf numFmtId="2" fontId="17" fillId="0" borderId="55" xfId="0" applyNumberFormat="1" applyFont="1" applyBorder="1" applyAlignment="1">
      <alignment horizontal="center" vertical="center"/>
    </xf>
    <xf numFmtId="0" fontId="17" fillId="0" borderId="54" xfId="0" applyFont="1" applyFill="1" applyBorder="1" applyAlignment="1">
      <alignment horizontal="center" vertical="center"/>
    </xf>
    <xf numFmtId="0" fontId="17" fillId="0" borderId="53" xfId="0" applyFont="1" applyFill="1" applyBorder="1" applyAlignment="1">
      <alignment horizontal="center" vertical="center"/>
    </xf>
    <xf numFmtId="0" fontId="16" fillId="0" borderId="55" xfId="0" applyFont="1" applyFill="1" applyBorder="1" applyAlignment="1">
      <alignment horizontal="center" vertical="center"/>
    </xf>
    <xf numFmtId="2" fontId="17" fillId="0" borderId="53" xfId="0" applyNumberFormat="1" applyFont="1" applyFill="1" applyBorder="1" applyAlignment="1">
      <alignment horizontal="center" vertical="center"/>
    </xf>
    <xf numFmtId="2" fontId="17" fillId="0" borderId="55" xfId="0" applyNumberFormat="1" applyFont="1" applyFill="1" applyBorder="1" applyAlignment="1">
      <alignment horizontal="center" vertical="center"/>
    </xf>
    <xf numFmtId="0" fontId="20" fillId="2" borderId="24" xfId="0" applyFont="1" applyFill="1" applyBorder="1" applyAlignment="1">
      <alignment horizontal="center" vertical="center"/>
    </xf>
    <xf numFmtId="0" fontId="20" fillId="2" borderId="25" xfId="0" applyFont="1" applyFill="1" applyBorder="1" applyAlignment="1">
      <alignment horizontal="center" vertical="center"/>
    </xf>
    <xf numFmtId="165" fontId="20" fillId="2" borderId="25" xfId="1" applyFont="1" applyFill="1" applyBorder="1" applyAlignment="1" applyProtection="1">
      <alignment horizontal="center" vertical="center"/>
    </xf>
    <xf numFmtId="165" fontId="20" fillId="0" borderId="25" xfId="1" applyFont="1" applyFill="1" applyBorder="1" applyAlignment="1" applyProtection="1">
      <alignment horizontal="center" vertical="center" wrapText="1"/>
    </xf>
    <xf numFmtId="165" fontId="20" fillId="2" borderId="25" xfId="1" applyFont="1" applyFill="1" applyBorder="1" applyAlignment="1" applyProtection="1">
      <alignment horizontal="center" vertical="center" wrapText="1"/>
    </xf>
    <xf numFmtId="165" fontId="20" fillId="2" borderId="26" xfId="1" applyFont="1" applyFill="1" applyBorder="1" applyAlignment="1" applyProtection="1">
      <alignment horizontal="center" vertical="center" wrapText="1"/>
    </xf>
    <xf numFmtId="0" fontId="50" fillId="0" borderId="25" xfId="0" applyFont="1" applyFill="1" applyBorder="1" applyAlignment="1">
      <alignment horizontal="center" vertical="center"/>
    </xf>
    <xf numFmtId="0" fontId="50" fillId="0" borderId="25" xfId="0" applyFont="1" applyFill="1" applyBorder="1" applyAlignment="1">
      <alignment vertical="center"/>
    </xf>
    <xf numFmtId="0" fontId="51" fillId="0" borderId="24" xfId="0" applyFont="1" applyFill="1" applyBorder="1" applyAlignment="1">
      <alignment horizontal="center" vertical="center"/>
    </xf>
    <xf numFmtId="0" fontId="49" fillId="0" borderId="25" xfId="0" applyFont="1" applyFill="1" applyBorder="1" applyAlignment="1">
      <alignment horizontal="center" vertical="center"/>
    </xf>
    <xf numFmtId="166" fontId="49" fillId="0" borderId="25" xfId="0" applyNumberFormat="1" applyFont="1" applyFill="1" applyBorder="1" applyAlignment="1">
      <alignment horizontal="center" vertical="center"/>
    </xf>
    <xf numFmtId="166" fontId="49" fillId="0" borderId="26" xfId="0" applyNumberFormat="1" applyFont="1" applyFill="1" applyBorder="1" applyAlignment="1">
      <alignment horizontal="center" vertical="center"/>
    </xf>
    <xf numFmtId="0" fontId="52" fillId="0" borderId="25" xfId="0" applyFont="1" applyFill="1" applyBorder="1" applyAlignment="1">
      <alignment horizontal="center" vertical="center"/>
    </xf>
    <xf numFmtId="166" fontId="52" fillId="0" borderId="25" xfId="0" applyNumberFormat="1" applyFont="1" applyFill="1" applyBorder="1" applyAlignment="1">
      <alignment horizontal="center" vertical="center"/>
    </xf>
    <xf numFmtId="0" fontId="49" fillId="0" borderId="0" xfId="0" applyFont="1" applyAlignment="1">
      <alignment vertical="center"/>
    </xf>
    <xf numFmtId="0" fontId="49" fillId="0" borderId="0" xfId="0" applyFont="1" applyFill="1" applyAlignment="1">
      <alignment vertical="center"/>
    </xf>
    <xf numFmtId="0" fontId="0" fillId="0" borderId="0" xfId="0" applyAlignment="1">
      <alignment vertical="top"/>
    </xf>
    <xf numFmtId="2" fontId="17" fillId="0" borderId="53" xfId="0" applyNumberFormat="1" applyFont="1" applyBorder="1" applyAlignment="1">
      <alignment horizontal="center" vertical="center"/>
    </xf>
    <xf numFmtId="0" fontId="17" fillId="0" borderId="54" xfId="0" applyFont="1" applyBorder="1" applyAlignment="1">
      <alignment horizontal="center" vertical="center"/>
    </xf>
    <xf numFmtId="0" fontId="17" fillId="0" borderId="53" xfId="0" applyFont="1" applyBorder="1" applyAlignment="1">
      <alignment horizontal="center" vertical="center"/>
    </xf>
    <xf numFmtId="0" fontId="17" fillId="0" borderId="55" xfId="0" applyFont="1" applyBorder="1" applyAlignment="1">
      <alignment horizontal="center" vertical="center"/>
    </xf>
    <xf numFmtId="0" fontId="16" fillId="0" borderId="53" xfId="0" applyFont="1" applyBorder="1" applyAlignment="1">
      <alignment horizontal="center" vertical="center"/>
    </xf>
    <xf numFmtId="2" fontId="17" fillId="0" borderId="53" xfId="0" applyNumberFormat="1" applyFont="1" applyFill="1" applyBorder="1" applyAlignment="1">
      <alignment horizontal="center" vertical="center"/>
    </xf>
    <xf numFmtId="2" fontId="17" fillId="0" borderId="54" xfId="0" applyNumberFormat="1" applyFont="1" applyBorder="1" applyAlignment="1">
      <alignment horizontal="center" vertical="center"/>
    </xf>
    <xf numFmtId="2" fontId="17" fillId="0" borderId="55" xfId="0" applyNumberFormat="1" applyFont="1" applyBorder="1" applyAlignment="1">
      <alignment horizontal="center" vertical="center"/>
    </xf>
    <xf numFmtId="0" fontId="16" fillId="0" borderId="53" xfId="0" applyFont="1" applyFill="1" applyBorder="1" applyAlignment="1">
      <alignment horizontal="center" vertical="center"/>
    </xf>
    <xf numFmtId="0" fontId="17" fillId="0" borderId="54" xfId="0" applyFont="1" applyFill="1" applyBorder="1" applyAlignment="1">
      <alignment horizontal="center" vertical="center"/>
    </xf>
    <xf numFmtId="0" fontId="17" fillId="0" borderId="5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3" fillId="0" borderId="0" xfId="0" applyFont="1" applyAlignment="1">
      <alignment horizontal="center" vertical="center"/>
    </xf>
    <xf numFmtId="2" fontId="17" fillId="0" borderId="53" xfId="0" applyNumberFormat="1" applyFont="1" applyBorder="1" applyAlignment="1">
      <alignment horizontal="center" vertical="center"/>
    </xf>
    <xf numFmtId="0" fontId="16" fillId="0" borderId="53" xfId="0" applyFont="1" applyBorder="1" applyAlignment="1">
      <alignment horizontal="center" vertical="center"/>
    </xf>
    <xf numFmtId="0" fontId="17" fillId="0" borderId="54" xfId="0" applyFont="1" applyBorder="1" applyAlignment="1">
      <alignment horizontal="center" vertical="center"/>
    </xf>
    <xf numFmtId="0" fontId="17" fillId="0" borderId="53" xfId="0" applyFont="1" applyBorder="1" applyAlignment="1">
      <alignment horizontal="center" vertical="center"/>
    </xf>
    <xf numFmtId="0" fontId="17" fillId="0" borderId="55" xfId="0" applyFont="1" applyBorder="1" applyAlignment="1">
      <alignment horizontal="center" vertical="center"/>
    </xf>
    <xf numFmtId="0" fontId="16" fillId="0" borderId="53" xfId="0" applyFont="1" applyFill="1" applyBorder="1" applyAlignment="1">
      <alignment horizontal="center" vertical="center"/>
    </xf>
    <xf numFmtId="2" fontId="17" fillId="0" borderId="55" xfId="0" applyNumberFormat="1" applyFont="1" applyBorder="1" applyAlignment="1">
      <alignment horizontal="center" vertical="center"/>
    </xf>
    <xf numFmtId="0" fontId="1" fillId="0" borderId="0" xfId="15"/>
    <xf numFmtId="0" fontId="56" fillId="8" borderId="71" xfId="15" applyFont="1" applyFill="1" applyBorder="1" applyAlignment="1">
      <alignment horizontal="right" wrapText="1"/>
    </xf>
    <xf numFmtId="0" fontId="56" fillId="8" borderId="25" xfId="15" applyFont="1" applyFill="1" applyBorder="1" applyAlignment="1">
      <alignment horizontal="center" wrapText="1"/>
    </xf>
    <xf numFmtId="0" fontId="56" fillId="8" borderId="25" xfId="15" applyFont="1" applyFill="1" applyBorder="1" applyAlignment="1">
      <alignment horizontal="right" wrapText="1"/>
    </xf>
    <xf numFmtId="0" fontId="1" fillId="0" borderId="25" xfId="15" applyBorder="1" applyAlignment="1">
      <alignment horizontal="center" vertical="top" wrapText="1"/>
    </xf>
    <xf numFmtId="0" fontId="1" fillId="0" borderId="25" xfId="15" applyBorder="1" applyAlignment="1">
      <alignment horizontal="right" vertical="top" wrapText="1"/>
    </xf>
    <xf numFmtId="9" fontId="28" fillId="0" borderId="36" xfId="11" applyFont="1" applyFill="1" applyBorder="1" applyAlignment="1">
      <alignment vertical="center" wrapText="1"/>
    </xf>
    <xf numFmtId="0" fontId="43" fillId="3" borderId="26" xfId="3" applyFont="1" applyFill="1" applyBorder="1" applyAlignment="1">
      <alignment horizontal="center" vertical="center"/>
    </xf>
    <xf numFmtId="14" fontId="44" fillId="3" borderId="26" xfId="3" applyNumberFormat="1" applyFont="1" applyFill="1" applyBorder="1" applyAlignment="1">
      <alignment horizontal="center" vertical="center"/>
    </xf>
    <xf numFmtId="44" fontId="30" fillId="7" borderId="25" xfId="6" applyNumberFormat="1" applyFont="1" applyFill="1" applyBorder="1" applyAlignment="1">
      <alignment horizontal="center" vertical="center"/>
    </xf>
    <xf numFmtId="0" fontId="30" fillId="0" borderId="25" xfId="6" applyFont="1" applyFill="1" applyBorder="1" applyAlignment="1">
      <alignment vertical="center"/>
    </xf>
    <xf numFmtId="0" fontId="30" fillId="0" borderId="25" xfId="6" applyFont="1" applyBorder="1" applyAlignment="1">
      <alignment vertical="center"/>
    </xf>
    <xf numFmtId="164" fontId="28" fillId="0" borderId="26" xfId="9" applyNumberFormat="1" applyFont="1" applyBorder="1" applyAlignment="1">
      <alignment vertical="center"/>
    </xf>
    <xf numFmtId="9" fontId="30" fillId="7" borderId="25" xfId="11" applyFont="1" applyFill="1" applyBorder="1" applyAlignment="1">
      <alignment horizontal="center" vertical="center"/>
    </xf>
    <xf numFmtId="9" fontId="28" fillId="0" borderId="26" xfId="11" applyFont="1" applyBorder="1" applyAlignment="1">
      <alignment vertical="center"/>
    </xf>
    <xf numFmtId="0" fontId="30" fillId="0" borderId="25" xfId="6" applyFont="1" applyFill="1" applyBorder="1" applyAlignment="1">
      <alignment horizontal="center" vertical="center"/>
    </xf>
    <xf numFmtId="44" fontId="30" fillId="7" borderId="25" xfId="6" applyNumberFormat="1" applyFont="1" applyFill="1" applyBorder="1" applyAlignment="1">
      <alignment vertical="center"/>
    </xf>
    <xf numFmtId="9" fontId="30" fillId="7" borderId="25" xfId="11" applyFont="1" applyFill="1" applyBorder="1" applyAlignment="1">
      <alignment vertical="center"/>
    </xf>
    <xf numFmtId="44" fontId="28" fillId="0" borderId="25" xfId="6" applyNumberFormat="1" applyFont="1" applyFill="1" applyBorder="1" applyAlignment="1">
      <alignment horizontal="center" vertical="center"/>
    </xf>
    <xf numFmtId="10" fontId="28" fillId="0" borderId="36" xfId="11" applyNumberFormat="1" applyFont="1" applyFill="1" applyBorder="1" applyAlignment="1">
      <alignment horizontal="center" vertical="center"/>
    </xf>
    <xf numFmtId="0" fontId="30" fillId="0" borderId="0" xfId="6" applyFont="1" applyAlignment="1">
      <alignment vertical="center"/>
    </xf>
    <xf numFmtId="0" fontId="30" fillId="0" borderId="0" xfId="6" applyFont="1" applyAlignment="1">
      <alignment horizontal="center" vertical="center"/>
    </xf>
    <xf numFmtId="164" fontId="28" fillId="0" borderId="0" xfId="9" applyNumberFormat="1" applyFont="1" applyAlignment="1">
      <alignment vertical="center"/>
    </xf>
    <xf numFmtId="0" fontId="0" fillId="0" borderId="73" xfId="0" applyBorder="1" applyAlignment="1">
      <alignment horizontal="right" vertical="top" wrapText="1"/>
    </xf>
    <xf numFmtId="0" fontId="49" fillId="0" borderId="25" xfId="0" applyFont="1" applyFill="1" applyBorder="1" applyAlignment="1">
      <alignment horizontal="left" vertical="center" wrapText="1"/>
    </xf>
    <xf numFmtId="0" fontId="52" fillId="0" borderId="25" xfId="0" applyFont="1" applyFill="1" applyBorder="1" applyAlignment="1">
      <alignment horizontal="right" vertical="center" wrapText="1"/>
    </xf>
    <xf numFmtId="0" fontId="50" fillId="0" borderId="24" xfId="0" applyFont="1" applyFill="1" applyBorder="1" applyAlignment="1">
      <alignment horizontal="center" vertical="center"/>
    </xf>
    <xf numFmtId="0" fontId="50" fillId="0" borderId="26" xfId="0" applyFont="1" applyFill="1" applyBorder="1" applyAlignment="1">
      <alignment vertical="center"/>
    </xf>
    <xf numFmtId="0" fontId="52" fillId="0" borderId="24" xfId="0" applyFont="1" applyFill="1" applyBorder="1" applyAlignment="1">
      <alignment horizontal="center" vertical="center"/>
    </xf>
    <xf numFmtId="166" fontId="52" fillId="0" borderId="26" xfId="0" applyNumberFormat="1" applyFont="1" applyFill="1" applyBorder="1" applyAlignment="1">
      <alignment horizontal="center" vertical="center"/>
    </xf>
    <xf numFmtId="166" fontId="52" fillId="0" borderId="37" xfId="0" applyNumberFormat="1" applyFont="1" applyFill="1" applyBorder="1" applyAlignment="1">
      <alignment horizontal="center" vertical="center"/>
    </xf>
    <xf numFmtId="0" fontId="19" fillId="0" borderId="34" xfId="0" applyFont="1" applyBorder="1" applyAlignment="1">
      <alignment vertical="center"/>
    </xf>
    <xf numFmtId="0" fontId="56" fillId="8" borderId="24" xfId="15" applyFont="1" applyFill="1" applyBorder="1" applyAlignment="1">
      <alignment wrapText="1"/>
    </xf>
    <xf numFmtId="0" fontId="56" fillId="8" borderId="26" xfId="15" applyFont="1" applyFill="1" applyBorder="1" applyAlignment="1">
      <alignment horizontal="right" wrapText="1"/>
    </xf>
    <xf numFmtId="0" fontId="1" fillId="0" borderId="24" xfId="15" applyBorder="1" applyAlignment="1">
      <alignment horizontal="left" vertical="top" wrapText="1"/>
    </xf>
    <xf numFmtId="0" fontId="1" fillId="0" borderId="26" xfId="15" applyBorder="1" applyAlignment="1">
      <alignment horizontal="right" vertical="top" wrapText="1"/>
    </xf>
    <xf numFmtId="0" fontId="56" fillId="0" borderId="26" xfId="15" applyFont="1" applyBorder="1" applyAlignment="1">
      <alignment horizontal="right" wrapText="1"/>
    </xf>
    <xf numFmtId="0" fontId="56" fillId="0" borderId="37" xfId="15" applyFont="1" applyBorder="1" applyAlignment="1">
      <alignment horizontal="right" wrapText="1"/>
    </xf>
    <xf numFmtId="0" fontId="56" fillId="8" borderId="81" xfId="15" applyFont="1" applyFill="1" applyBorder="1" applyAlignment="1">
      <alignment horizontal="right" wrapText="1"/>
    </xf>
    <xf numFmtId="0" fontId="1" fillId="0" borderId="81" xfId="15" applyBorder="1" applyAlignment="1">
      <alignment horizontal="right" wrapText="1"/>
    </xf>
    <xf numFmtId="165" fontId="23" fillId="0" borderId="85" xfId="1" applyFont="1" applyBorder="1"/>
    <xf numFmtId="0" fontId="50" fillId="0" borderId="24" xfId="0" applyFont="1" applyBorder="1" applyAlignment="1">
      <alignment horizontal="center" vertical="center"/>
    </xf>
    <xf numFmtId="49" fontId="57" fillId="0" borderId="25" xfId="0" applyNumberFormat="1" applyFont="1" applyBorder="1" applyAlignment="1" applyProtection="1">
      <alignment horizontal="center" vertical="center"/>
      <protection locked="0"/>
    </xf>
    <xf numFmtId="2" fontId="49" fillId="0" borderId="25" xfId="14" applyNumberFormat="1" applyFont="1" applyFill="1" applyBorder="1" applyAlignment="1">
      <alignment horizontal="center" vertical="center"/>
    </xf>
    <xf numFmtId="2" fontId="20" fillId="2" borderId="25" xfId="14" applyNumberFormat="1" applyFont="1" applyFill="1" applyBorder="1" applyAlignment="1" applyProtection="1">
      <alignment horizontal="center" vertical="center"/>
    </xf>
    <xf numFmtId="2" fontId="50" fillId="0" borderId="25" xfId="14" applyNumberFormat="1" applyFont="1" applyFill="1" applyBorder="1" applyAlignment="1">
      <alignment vertical="center"/>
    </xf>
    <xf numFmtId="2" fontId="52" fillId="0" borderId="25" xfId="14" applyNumberFormat="1" applyFont="1" applyFill="1" applyBorder="1" applyAlignment="1">
      <alignment horizontal="center" vertical="center"/>
    </xf>
    <xf numFmtId="2" fontId="49" fillId="0" borderId="0" xfId="14" applyNumberFormat="1" applyFont="1" applyAlignment="1">
      <alignment vertical="center"/>
    </xf>
    <xf numFmtId="2" fontId="21" fillId="0" borderId="0" xfId="14" applyNumberFormat="1" applyAlignment="1">
      <alignment vertical="center"/>
    </xf>
    <xf numFmtId="0" fontId="28" fillId="6" borderId="28" xfId="4" applyFont="1" applyFill="1" applyBorder="1" applyAlignment="1">
      <alignment horizontal="center"/>
    </xf>
    <xf numFmtId="0" fontId="28" fillId="6" borderId="41" xfId="4" applyFont="1" applyFill="1" applyBorder="1" applyAlignment="1">
      <alignment horizontal="center"/>
    </xf>
    <xf numFmtId="0" fontId="28" fillId="6" borderId="42" xfId="4" applyFont="1" applyFill="1" applyBorder="1" applyAlignment="1">
      <alignment horizontal="center"/>
    </xf>
    <xf numFmtId="0" fontId="25" fillId="0" borderId="31" xfId="4" applyFont="1" applyBorder="1" applyAlignment="1">
      <alignment horizontal="center" vertical="top" wrapText="1"/>
    </xf>
    <xf numFmtId="0" fontId="25" fillId="0" borderId="38" xfId="4" applyBorder="1" applyAlignment="1">
      <alignment horizontal="center" vertical="top"/>
    </xf>
    <xf numFmtId="0" fontId="25" fillId="0" borderId="39" xfId="4" applyBorder="1" applyAlignment="1">
      <alignment horizontal="center" vertical="top"/>
    </xf>
    <xf numFmtId="0" fontId="25" fillId="0" borderId="27" xfId="4" applyBorder="1" applyAlignment="1">
      <alignment horizontal="center" vertical="top"/>
    </xf>
    <xf numFmtId="0" fontId="25" fillId="0" borderId="0" xfId="4" applyBorder="1" applyAlignment="1">
      <alignment horizontal="center" vertical="top"/>
    </xf>
    <xf numFmtId="0" fontId="25" fillId="0" borderId="40" xfId="4" applyBorder="1" applyAlignment="1">
      <alignment horizontal="center" vertical="top"/>
    </xf>
    <xf numFmtId="0" fontId="25" fillId="0" borderId="32" xfId="4" applyBorder="1" applyAlignment="1">
      <alignment horizontal="center" vertical="top"/>
    </xf>
    <xf numFmtId="0" fontId="25" fillId="0" borderId="43" xfId="4" applyBorder="1" applyAlignment="1">
      <alignment horizontal="center" vertical="top"/>
    </xf>
    <xf numFmtId="0" fontId="25" fillId="0" borderId="44" xfId="4" applyBorder="1" applyAlignment="1">
      <alignment horizontal="center" vertical="top"/>
    </xf>
    <xf numFmtId="0" fontId="28" fillId="6" borderId="31" xfId="4" applyFont="1" applyFill="1" applyBorder="1" applyAlignment="1">
      <alignment horizontal="center" vertical="center"/>
    </xf>
    <xf numFmtId="0" fontId="28" fillId="6" borderId="38" xfId="4" applyFont="1" applyFill="1" applyBorder="1" applyAlignment="1">
      <alignment horizontal="center" vertical="center"/>
    </xf>
    <xf numFmtId="0" fontId="28" fillId="6" borderId="39" xfId="4" applyFont="1" applyFill="1" applyBorder="1" applyAlignment="1">
      <alignment horizontal="center" vertical="center"/>
    </xf>
    <xf numFmtId="0" fontId="29" fillId="6" borderId="27" xfId="4" applyFont="1" applyFill="1" applyBorder="1" applyAlignment="1">
      <alignment horizontal="center"/>
    </xf>
    <xf numFmtId="0" fontId="29" fillId="6" borderId="0" xfId="4" applyFont="1" applyFill="1" applyBorder="1" applyAlignment="1">
      <alignment horizontal="center"/>
    </xf>
    <xf numFmtId="0" fontId="29" fillId="6" borderId="40" xfId="4" applyFont="1" applyFill="1" applyBorder="1" applyAlignment="1">
      <alignment horizontal="center"/>
    </xf>
    <xf numFmtId="0" fontId="26" fillId="6" borderId="31" xfId="4" applyFont="1" applyFill="1" applyBorder="1" applyAlignment="1">
      <alignment horizontal="center"/>
    </xf>
    <xf numFmtId="0" fontId="26" fillId="6" borderId="38" xfId="4" applyFont="1" applyFill="1" applyBorder="1" applyAlignment="1">
      <alignment horizontal="center"/>
    </xf>
    <xf numFmtId="0" fontId="26" fillId="6" borderId="39" xfId="4" applyFont="1" applyFill="1" applyBorder="1" applyAlignment="1">
      <alignment horizontal="center"/>
    </xf>
    <xf numFmtId="0" fontId="26" fillId="6" borderId="27" xfId="4" applyFont="1" applyFill="1" applyBorder="1" applyAlignment="1">
      <alignment horizontal="center"/>
    </xf>
    <xf numFmtId="0" fontId="26" fillId="6" borderId="0" xfId="4" applyFont="1" applyFill="1" applyBorder="1" applyAlignment="1">
      <alignment horizontal="center"/>
    </xf>
    <xf numFmtId="0" fontId="26" fillId="6" borderId="40" xfId="4" applyFont="1" applyFill="1" applyBorder="1" applyAlignment="1">
      <alignment horizontal="center"/>
    </xf>
    <xf numFmtId="0" fontId="25" fillId="6" borderId="27" xfId="4" applyFont="1" applyFill="1" applyBorder="1" applyAlignment="1">
      <alignment horizontal="center"/>
    </xf>
    <xf numFmtId="0" fontId="25" fillId="6" borderId="0" xfId="4" applyFont="1" applyFill="1" applyBorder="1" applyAlignment="1">
      <alignment horizontal="center"/>
    </xf>
    <xf numFmtId="0" fontId="25" fillId="6" borderId="40" xfId="4" applyFont="1" applyFill="1" applyBorder="1" applyAlignment="1">
      <alignment horizontal="center"/>
    </xf>
    <xf numFmtId="0" fontId="25" fillId="6" borderId="32" xfId="4" applyFont="1" applyFill="1" applyBorder="1" applyAlignment="1">
      <alignment horizontal="center"/>
    </xf>
    <xf numFmtId="0" fontId="25" fillId="6" borderId="43" xfId="4" applyFont="1" applyFill="1" applyBorder="1" applyAlignment="1">
      <alignment horizontal="center"/>
    </xf>
    <xf numFmtId="0" fontId="25" fillId="6" borderId="44" xfId="4" applyFont="1" applyFill="1" applyBorder="1" applyAlignment="1">
      <alignment horizontal="center"/>
    </xf>
    <xf numFmtId="0" fontId="26" fillId="0" borderId="31" xfId="4" applyFont="1" applyBorder="1" applyAlignment="1">
      <alignment horizontal="center" vertical="top" wrapText="1"/>
    </xf>
    <xf numFmtId="0" fontId="26" fillId="0" borderId="38" xfId="4" applyFont="1" applyBorder="1" applyAlignment="1">
      <alignment horizontal="center" vertical="top" wrapText="1"/>
    </xf>
    <xf numFmtId="0" fontId="26" fillId="0" borderId="39" xfId="4" applyFont="1" applyBorder="1" applyAlignment="1">
      <alignment horizontal="center" vertical="top" wrapText="1"/>
    </xf>
    <xf numFmtId="0" fontId="26" fillId="0" borderId="27" xfId="4" applyFont="1" applyBorder="1" applyAlignment="1">
      <alignment horizontal="center" vertical="top" wrapText="1"/>
    </xf>
    <xf numFmtId="0" fontId="26" fillId="0" borderId="0" xfId="4" applyFont="1" applyBorder="1" applyAlignment="1">
      <alignment horizontal="center" vertical="top" wrapText="1"/>
    </xf>
    <xf numFmtId="0" fontId="26" fillId="0" borderId="40" xfId="4" applyFont="1" applyBorder="1" applyAlignment="1">
      <alignment horizontal="center" vertical="top" wrapText="1"/>
    </xf>
    <xf numFmtId="0" fontId="26" fillId="0" borderId="32" xfId="4" applyFont="1" applyBorder="1" applyAlignment="1">
      <alignment horizontal="center" vertical="top" wrapText="1"/>
    </xf>
    <xf numFmtId="0" fontId="26" fillId="0" borderId="43" xfId="4" applyFont="1" applyBorder="1" applyAlignment="1">
      <alignment horizontal="center" vertical="top" wrapText="1"/>
    </xf>
    <xf numFmtId="0" fontId="26" fillId="0" borderId="44" xfId="4" applyFont="1" applyBorder="1" applyAlignment="1">
      <alignment horizontal="center" vertical="top" wrapText="1"/>
    </xf>
    <xf numFmtId="0" fontId="5" fillId="2" borderId="52" xfId="3" applyNumberFormat="1" applyFont="1" applyFill="1" applyBorder="1" applyAlignment="1">
      <alignment horizontal="center" vertical="center" wrapText="1"/>
    </xf>
    <xf numFmtId="0" fontId="5" fillId="2" borderId="38" xfId="3" applyNumberFormat="1" applyFont="1" applyFill="1" applyBorder="1" applyAlignment="1">
      <alignment horizontal="center" vertical="center" wrapText="1"/>
    </xf>
    <xf numFmtId="0" fontId="5" fillId="2" borderId="51" xfId="3" applyNumberFormat="1" applyFont="1" applyFill="1" applyBorder="1" applyAlignment="1">
      <alignment horizontal="center" vertical="center" wrapText="1"/>
    </xf>
    <xf numFmtId="0" fontId="5" fillId="2" borderId="3" xfId="3" applyNumberFormat="1" applyFont="1" applyFill="1" applyBorder="1" applyAlignment="1">
      <alignment horizontal="center" vertical="center" wrapText="1"/>
    </xf>
    <xf numFmtId="0" fontId="5" fillId="2" borderId="0" xfId="3" applyNumberFormat="1" applyFont="1" applyFill="1" applyBorder="1" applyAlignment="1">
      <alignment horizontal="center" vertical="center" wrapText="1"/>
    </xf>
    <xf numFmtId="0" fontId="5" fillId="2" borderId="4" xfId="3" applyNumberFormat="1" applyFont="1" applyFill="1" applyBorder="1" applyAlignment="1">
      <alignment horizontal="center" vertical="center" wrapText="1"/>
    </xf>
    <xf numFmtId="0" fontId="5" fillId="2" borderId="62" xfId="3" applyNumberFormat="1" applyFont="1" applyFill="1" applyBorder="1" applyAlignment="1">
      <alignment horizontal="center" vertical="center" wrapText="1"/>
    </xf>
    <xf numFmtId="0" fontId="5" fillId="2" borderId="63" xfId="3" applyNumberFormat="1" applyFont="1" applyFill="1" applyBorder="1" applyAlignment="1">
      <alignment horizontal="center" vertical="center" wrapText="1"/>
    </xf>
    <xf numFmtId="0" fontId="5" fillId="2" borderId="64" xfId="3" applyNumberFormat="1" applyFont="1" applyFill="1" applyBorder="1" applyAlignment="1">
      <alignment horizontal="center" vertical="center" wrapText="1"/>
    </xf>
    <xf numFmtId="49" fontId="9" fillId="2" borderId="2" xfId="3" applyNumberFormat="1" applyFont="1" applyFill="1" applyBorder="1" applyAlignment="1">
      <alignment horizontal="center" vertical="center"/>
    </xf>
    <xf numFmtId="49" fontId="10" fillId="2" borderId="2" xfId="3" applyNumberFormat="1" applyFont="1" applyFill="1" applyBorder="1" applyAlignment="1">
      <alignment horizontal="center" vertical="center"/>
    </xf>
    <xf numFmtId="0" fontId="7" fillId="0" borderId="5" xfId="3" applyNumberFormat="1" applyFont="1" applyBorder="1" applyAlignment="1">
      <alignment horizontal="center" vertical="center" wrapText="1"/>
    </xf>
    <xf numFmtId="49" fontId="9" fillId="2" borderId="22" xfId="3" applyNumberFormat="1" applyFont="1" applyFill="1" applyBorder="1" applyAlignment="1">
      <alignment horizontal="center" vertical="center"/>
    </xf>
    <xf numFmtId="0" fontId="3" fillId="2" borderId="22" xfId="3" applyNumberFormat="1" applyFont="1" applyFill="1" applyBorder="1" applyAlignment="1">
      <alignment horizontal="center" vertical="center" wrapText="1"/>
    </xf>
    <xf numFmtId="49" fontId="9" fillId="2" borderId="23" xfId="3" applyNumberFormat="1" applyFont="1" applyFill="1" applyBorder="1" applyAlignment="1">
      <alignment horizontal="center" vertical="center" wrapText="1"/>
    </xf>
    <xf numFmtId="2" fontId="17" fillId="0" borderId="53" xfId="0" applyNumberFormat="1" applyFont="1" applyFill="1" applyBorder="1" applyAlignment="1">
      <alignment horizontal="center" vertical="center"/>
    </xf>
    <xf numFmtId="2" fontId="17" fillId="0" borderId="53" xfId="0" applyNumberFormat="1" applyFont="1" applyBorder="1" applyAlignment="1">
      <alignment horizontal="center" vertical="center"/>
    </xf>
    <xf numFmtId="0" fontId="15" fillId="4" borderId="53" xfId="0" applyFont="1" applyFill="1" applyBorder="1" applyAlignment="1">
      <alignment horizontal="center" vertical="center"/>
    </xf>
    <xf numFmtId="0" fontId="15" fillId="4" borderId="55" xfId="0" applyFont="1" applyFill="1" applyBorder="1" applyAlignment="1">
      <alignment horizontal="center" vertical="center"/>
    </xf>
    <xf numFmtId="0" fontId="16" fillId="0" borderId="53" xfId="0" applyFont="1" applyBorder="1" applyAlignment="1">
      <alignment horizontal="left" vertical="center" wrapText="1"/>
    </xf>
    <xf numFmtId="0" fontId="16" fillId="0" borderId="53" xfId="0" applyFont="1" applyBorder="1" applyAlignment="1">
      <alignment horizontal="center" vertical="center"/>
    </xf>
    <xf numFmtId="0" fontId="17" fillId="0" borderId="54" xfId="0" applyFont="1" applyBorder="1" applyAlignment="1">
      <alignment horizontal="center" vertical="center"/>
    </xf>
    <xf numFmtId="0" fontId="17" fillId="0" borderId="53" xfId="0" applyFont="1" applyBorder="1" applyAlignment="1">
      <alignment horizontal="center" vertical="center"/>
    </xf>
    <xf numFmtId="0" fontId="17" fillId="0" borderId="55" xfId="0" applyFont="1" applyBorder="1" applyAlignment="1">
      <alignment horizontal="center" vertical="center"/>
    </xf>
    <xf numFmtId="0" fontId="18" fillId="5" borderId="54" xfId="0" applyFont="1" applyFill="1" applyBorder="1" applyAlignment="1">
      <alignment horizontal="center" vertical="center"/>
    </xf>
    <xf numFmtId="0" fontId="18" fillId="5" borderId="53" xfId="0" applyFont="1" applyFill="1" applyBorder="1" applyAlignment="1">
      <alignment horizontal="center" vertical="center"/>
    </xf>
    <xf numFmtId="0" fontId="18" fillId="5" borderId="55" xfId="0" applyFont="1" applyFill="1" applyBorder="1" applyAlignment="1">
      <alignment horizontal="center" vertical="center"/>
    </xf>
    <xf numFmtId="0" fontId="16" fillId="0" borderId="53" xfId="0" applyFont="1" applyFill="1" applyBorder="1" applyAlignment="1">
      <alignment horizontal="left" vertical="center" wrapText="1"/>
    </xf>
    <xf numFmtId="0" fontId="16" fillId="0" borderId="53" xfId="0" applyFont="1" applyFill="1" applyBorder="1" applyAlignment="1">
      <alignment horizontal="center" vertical="center"/>
    </xf>
    <xf numFmtId="0" fontId="17" fillId="0" borderId="54" xfId="0" applyFont="1" applyFill="1" applyBorder="1" applyAlignment="1">
      <alignment horizontal="center" vertical="center"/>
    </xf>
    <xf numFmtId="0" fontId="17" fillId="0" borderId="53" xfId="0" applyFont="1" applyFill="1" applyBorder="1" applyAlignment="1">
      <alignment horizontal="center" vertical="center"/>
    </xf>
    <xf numFmtId="0" fontId="17" fillId="0" borderId="55" xfId="0" applyFont="1" applyFill="1" applyBorder="1" applyAlignment="1">
      <alignment horizontal="center" vertical="center"/>
    </xf>
    <xf numFmtId="2" fontId="17" fillId="0" borderId="54" xfId="0" applyNumberFormat="1" applyFont="1" applyBorder="1" applyAlignment="1">
      <alignment horizontal="center" vertical="center"/>
    </xf>
    <xf numFmtId="2" fontId="17" fillId="0" borderId="55" xfId="0" applyNumberFormat="1" applyFont="1" applyBorder="1" applyAlignment="1">
      <alignment horizontal="center" vertical="center"/>
    </xf>
    <xf numFmtId="2" fontId="17" fillId="0" borderId="65" xfId="0" applyNumberFormat="1" applyFont="1" applyFill="1" applyBorder="1" applyAlignment="1">
      <alignment horizontal="center" vertical="center"/>
    </xf>
    <xf numFmtId="2" fontId="17" fillId="0" borderId="66" xfId="0" applyNumberFormat="1" applyFont="1" applyFill="1" applyBorder="1" applyAlignment="1">
      <alignment horizontal="center" vertical="center"/>
    </xf>
    <xf numFmtId="2" fontId="17" fillId="0" borderId="69" xfId="0" applyNumberFormat="1" applyFont="1" applyFill="1" applyBorder="1" applyAlignment="1">
      <alignment horizontal="center" vertical="center"/>
    </xf>
    <xf numFmtId="2" fontId="17" fillId="0" borderId="70" xfId="0" applyNumberFormat="1" applyFont="1" applyFill="1" applyBorder="1" applyAlignment="1">
      <alignment horizontal="center" vertical="center"/>
    </xf>
    <xf numFmtId="2" fontId="17" fillId="0" borderId="67" xfId="0" applyNumberFormat="1" applyFont="1" applyFill="1" applyBorder="1" applyAlignment="1">
      <alignment horizontal="center" vertical="center"/>
    </xf>
    <xf numFmtId="2" fontId="17" fillId="0" borderId="68" xfId="0" applyNumberFormat="1" applyFont="1" applyFill="1" applyBorder="1" applyAlignment="1">
      <alignment horizontal="center" vertical="center"/>
    </xf>
    <xf numFmtId="2" fontId="17" fillId="0" borderId="65" xfId="0" applyNumberFormat="1" applyFont="1" applyBorder="1" applyAlignment="1">
      <alignment horizontal="center" vertical="center"/>
    </xf>
    <xf numFmtId="2" fontId="17" fillId="0" borderId="66" xfId="0" applyNumberFormat="1" applyFont="1" applyBorder="1" applyAlignment="1">
      <alignment horizontal="center" vertical="center"/>
    </xf>
    <xf numFmtId="2" fontId="17" fillId="0" borderId="67" xfId="0" applyNumberFormat="1" applyFont="1" applyBorder="1" applyAlignment="1">
      <alignment horizontal="center" vertical="center"/>
    </xf>
    <xf numFmtId="2" fontId="17" fillId="0" borderId="68" xfId="0" applyNumberFormat="1" applyFont="1" applyBorder="1" applyAlignment="1">
      <alignment horizontal="center" vertical="center"/>
    </xf>
    <xf numFmtId="2" fontId="17" fillId="0" borderId="59" xfId="0" applyNumberFormat="1" applyFont="1" applyFill="1" applyBorder="1" applyAlignment="1">
      <alignment horizontal="center" vertical="center"/>
    </xf>
    <xf numFmtId="2" fontId="17" fillId="0" borderId="61" xfId="0" applyNumberFormat="1" applyFont="1" applyFill="1" applyBorder="1" applyAlignment="1">
      <alignment horizontal="center" vertical="center"/>
    </xf>
    <xf numFmtId="0" fontId="22" fillId="6" borderId="53" xfId="0" applyFont="1" applyFill="1" applyBorder="1" applyAlignment="1">
      <alignment horizontal="left" vertical="center" wrapText="1"/>
    </xf>
    <xf numFmtId="2" fontId="17" fillId="0" borderId="59" xfId="0" applyNumberFormat="1" applyFont="1" applyBorder="1" applyAlignment="1">
      <alignment horizontal="center" vertical="center" wrapText="1"/>
    </xf>
    <xf numFmtId="2" fontId="17" fillId="0" borderId="61" xfId="0" applyNumberFormat="1" applyFont="1" applyBorder="1" applyAlignment="1">
      <alignment horizontal="center" vertical="center" wrapText="1"/>
    </xf>
    <xf numFmtId="0" fontId="16" fillId="0" borderId="53" xfId="0" applyFont="1" applyBorder="1" applyAlignment="1">
      <alignment horizontal="center" vertical="center" wrapText="1"/>
    </xf>
    <xf numFmtId="0" fontId="16" fillId="0" borderId="59" xfId="0" applyFont="1" applyBorder="1" applyAlignment="1">
      <alignment horizontal="center" vertical="center"/>
    </xf>
    <xf numFmtId="0" fontId="16" fillId="0" borderId="61" xfId="0" applyFont="1" applyBorder="1" applyAlignment="1">
      <alignment horizontal="center" vertical="center"/>
    </xf>
    <xf numFmtId="0" fontId="22" fillId="6" borderId="59" xfId="0" applyFont="1" applyFill="1" applyBorder="1" applyAlignment="1">
      <alignment horizontal="center" vertical="center"/>
    </xf>
    <xf numFmtId="0" fontId="22" fillId="6" borderId="61" xfId="0" applyFont="1" applyFill="1" applyBorder="1" applyAlignment="1">
      <alignment horizontal="center" vertical="center"/>
    </xf>
    <xf numFmtId="0" fontId="16" fillId="0" borderId="59" xfId="0" applyFont="1" applyBorder="1" applyAlignment="1">
      <alignment horizontal="center" vertical="center" wrapText="1"/>
    </xf>
    <xf numFmtId="0" fontId="16" fillId="0" borderId="53" xfId="0" applyFont="1" applyFill="1" applyBorder="1" applyAlignment="1">
      <alignment horizontal="center" vertical="center" wrapText="1"/>
    </xf>
    <xf numFmtId="2" fontId="22" fillId="0" borderId="53" xfId="0" applyNumberFormat="1" applyFont="1" applyBorder="1" applyAlignment="1">
      <alignment horizontal="center" vertical="center"/>
    </xf>
    <xf numFmtId="167" fontId="16" fillId="0" borderId="53" xfId="0" applyNumberFormat="1" applyFont="1" applyBorder="1" applyAlignment="1">
      <alignment horizontal="center" vertical="center"/>
    </xf>
    <xf numFmtId="167" fontId="16" fillId="0" borderId="55" xfId="0" applyNumberFormat="1" applyFont="1" applyBorder="1" applyAlignment="1">
      <alignment horizontal="center" vertical="center"/>
    </xf>
    <xf numFmtId="2" fontId="16" fillId="0" borderId="59" xfId="0" applyNumberFormat="1" applyFont="1" applyBorder="1" applyAlignment="1">
      <alignment horizontal="center" vertical="center"/>
    </xf>
    <xf numFmtId="2" fontId="16" fillId="0" borderId="60" xfId="0" applyNumberFormat="1" applyFont="1" applyBorder="1" applyAlignment="1">
      <alignment horizontal="center" vertical="center"/>
    </xf>
    <xf numFmtId="2" fontId="16" fillId="0" borderId="61" xfId="0" applyNumberFormat="1" applyFont="1" applyBorder="1" applyAlignment="1">
      <alignment horizontal="center" vertical="center"/>
    </xf>
    <xf numFmtId="167" fontId="17" fillId="0" borderId="53" xfId="0" applyNumberFormat="1" applyFont="1" applyBorder="1" applyAlignment="1">
      <alignment horizontal="center" vertical="center"/>
    </xf>
    <xf numFmtId="167" fontId="17" fillId="0" borderId="55" xfId="0" applyNumberFormat="1" applyFont="1" applyBorder="1" applyAlignment="1">
      <alignment horizontal="center" vertical="center"/>
    </xf>
    <xf numFmtId="0" fontId="13" fillId="0" borderId="24" xfId="3" applyNumberFormat="1" applyFont="1" applyBorder="1" applyAlignment="1">
      <alignment horizontal="left" vertical="top"/>
    </xf>
    <xf numFmtId="0" fontId="13" fillId="0" borderId="25" xfId="3" applyNumberFormat="1" applyFont="1" applyBorder="1" applyAlignment="1">
      <alignment horizontal="left" vertical="top"/>
    </xf>
    <xf numFmtId="0" fontId="13" fillId="0" borderId="26" xfId="3" applyNumberFormat="1" applyFont="1" applyBorder="1" applyAlignment="1">
      <alignment horizontal="left" vertical="top"/>
    </xf>
    <xf numFmtId="0" fontId="47" fillId="0" borderId="34" xfId="3" applyNumberFormat="1" applyFont="1" applyBorder="1" applyAlignment="1">
      <alignment horizontal="center" wrapText="1"/>
    </xf>
    <xf numFmtId="0" fontId="47" fillId="0" borderId="35" xfId="3" applyNumberFormat="1" applyFont="1" applyBorder="1" applyAlignment="1">
      <alignment horizontal="center" wrapText="1"/>
    </xf>
    <xf numFmtId="0" fontId="47" fillId="0" borderId="33" xfId="3" applyNumberFormat="1" applyFont="1" applyBorder="1" applyAlignment="1">
      <alignment horizontal="center" wrapText="1"/>
    </xf>
    <xf numFmtId="0" fontId="11" fillId="0" borderId="24" xfId="3" applyNumberFormat="1" applyFont="1" applyBorder="1" applyAlignment="1">
      <alignment horizontal="center" vertical="center" wrapText="1"/>
    </xf>
    <xf numFmtId="0" fontId="11" fillId="0" borderId="25" xfId="3" applyNumberFormat="1" applyFont="1" applyBorder="1" applyAlignment="1">
      <alignment horizontal="center" vertical="center" wrapText="1"/>
    </xf>
    <xf numFmtId="0" fontId="58" fillId="0" borderId="25" xfId="3" applyFont="1" applyFill="1" applyBorder="1" applyAlignment="1">
      <alignment horizontal="center" vertical="center"/>
    </xf>
    <xf numFmtId="14" fontId="12" fillId="0" borderId="25" xfId="3" applyNumberFormat="1" applyFont="1" applyFill="1" applyBorder="1" applyAlignment="1">
      <alignment horizontal="center" vertical="center"/>
    </xf>
    <xf numFmtId="14" fontId="12" fillId="0" borderId="26" xfId="3" applyNumberFormat="1" applyFont="1" applyFill="1" applyBorder="1" applyAlignment="1">
      <alignment horizontal="center" vertical="center"/>
    </xf>
    <xf numFmtId="0" fontId="45" fillId="2" borderId="49" xfId="0" applyFont="1" applyFill="1" applyBorder="1" applyAlignment="1">
      <alignment horizontal="left" vertical="center" wrapText="1"/>
    </xf>
    <xf numFmtId="0" fontId="45" fillId="2" borderId="1" xfId="0" applyFont="1" applyFill="1" applyBorder="1" applyAlignment="1">
      <alignment horizontal="left" vertical="center" wrapText="1"/>
    </xf>
    <xf numFmtId="0" fontId="45" fillId="2" borderId="48" xfId="0" applyFont="1" applyFill="1" applyBorder="1" applyAlignment="1">
      <alignment horizontal="left" vertical="center" wrapText="1"/>
    </xf>
    <xf numFmtId="0" fontId="45" fillId="2" borderId="50" xfId="0" applyFont="1" applyFill="1" applyBorder="1" applyAlignment="1">
      <alignment horizontal="left" vertical="center" wrapText="1"/>
    </xf>
    <xf numFmtId="0" fontId="45" fillId="2" borderId="46" xfId="0" applyFont="1" applyFill="1" applyBorder="1" applyAlignment="1">
      <alignment horizontal="left" vertical="center" wrapText="1"/>
    </xf>
    <xf numFmtId="0" fontId="45" fillId="2" borderId="47" xfId="0" applyFont="1" applyFill="1" applyBorder="1" applyAlignment="1">
      <alignment horizontal="left" vertical="center" wrapText="1"/>
    </xf>
    <xf numFmtId="0" fontId="15" fillId="0" borderId="25" xfId="0" applyFont="1" applyBorder="1" applyAlignment="1">
      <alignment horizontal="center" vertical="center"/>
    </xf>
    <xf numFmtId="0" fontId="15" fillId="4" borderId="56" xfId="0" applyFont="1" applyFill="1" applyBorder="1" applyAlignment="1">
      <alignment horizontal="center" vertical="center"/>
    </xf>
    <xf numFmtId="0" fontId="15" fillId="4" borderId="58" xfId="0" applyFont="1" applyFill="1" applyBorder="1" applyAlignment="1">
      <alignment horizontal="center" vertical="center"/>
    </xf>
    <xf numFmtId="0" fontId="16" fillId="0" borderId="60" xfId="0" applyFont="1" applyBorder="1" applyAlignment="1">
      <alignment horizontal="center" vertical="center"/>
    </xf>
    <xf numFmtId="0" fontId="17" fillId="0" borderId="77" xfId="0" applyFont="1" applyBorder="1" applyAlignment="1">
      <alignment horizontal="center" vertical="center"/>
    </xf>
    <xf numFmtId="0" fontId="17" fillId="0" borderId="60" xfId="0" applyFont="1" applyBorder="1" applyAlignment="1">
      <alignment horizontal="center" vertical="center"/>
    </xf>
    <xf numFmtId="0" fontId="17" fillId="0" borderId="78" xfId="0" applyFont="1" applyBorder="1" applyAlignment="1">
      <alignment horizontal="center" vertical="center"/>
    </xf>
    <xf numFmtId="0" fontId="16" fillId="0" borderId="59" xfId="0" applyFont="1" applyBorder="1" applyAlignment="1">
      <alignment horizontal="left" vertical="center" wrapText="1"/>
    </xf>
    <xf numFmtId="0" fontId="16" fillId="0" borderId="60" xfId="0" applyFont="1" applyBorder="1" applyAlignment="1">
      <alignment horizontal="left" vertical="center" wrapText="1"/>
    </xf>
    <xf numFmtId="0" fontId="16" fillId="0" borderId="61" xfId="0" applyFont="1" applyBorder="1" applyAlignment="1">
      <alignment horizontal="left" vertical="center" wrapText="1"/>
    </xf>
    <xf numFmtId="0" fontId="16" fillId="0" borderId="60" xfId="0" applyFont="1" applyBorder="1" applyAlignment="1">
      <alignment horizontal="center" vertical="center" wrapText="1"/>
    </xf>
    <xf numFmtId="0" fontId="16" fillId="0" borderId="61" xfId="0" applyFont="1" applyBorder="1" applyAlignment="1">
      <alignment horizontal="center" vertical="center" wrapText="1"/>
    </xf>
    <xf numFmtId="2" fontId="17" fillId="0" borderId="59" xfId="0" applyNumberFormat="1" applyFont="1" applyBorder="1" applyAlignment="1">
      <alignment horizontal="center" vertical="center"/>
    </xf>
    <xf numFmtId="2" fontId="17" fillId="0" borderId="61" xfId="0" applyNumberFormat="1" applyFont="1" applyBorder="1" applyAlignment="1">
      <alignment horizontal="center" vertical="center"/>
    </xf>
    <xf numFmtId="0" fontId="16" fillId="0" borderId="56" xfId="0" applyFont="1" applyBorder="1" applyAlignment="1">
      <alignment horizontal="center" vertical="center"/>
    </xf>
    <xf numFmtId="0" fontId="24" fillId="0" borderId="53" xfId="0" applyFont="1" applyFill="1" applyBorder="1" applyAlignment="1">
      <alignment horizontal="center" vertical="center"/>
    </xf>
    <xf numFmtId="14" fontId="12" fillId="2" borderId="0" xfId="3" applyNumberFormat="1" applyFont="1" applyFill="1" applyBorder="1" applyAlignment="1">
      <alignment horizontal="center" vertical="center"/>
    </xf>
    <xf numFmtId="0" fontId="13" fillId="2" borderId="24" xfId="0" applyFont="1" applyFill="1" applyBorder="1" applyAlignment="1">
      <alignment horizontal="left" vertical="center" wrapText="1"/>
    </xf>
    <xf numFmtId="0" fontId="13" fillId="2" borderId="25" xfId="0" applyFont="1" applyFill="1" applyBorder="1" applyAlignment="1">
      <alignment horizontal="left" vertical="center" wrapText="1"/>
    </xf>
    <xf numFmtId="0" fontId="13" fillId="2" borderId="26" xfId="0" applyFont="1" applyFill="1" applyBorder="1" applyAlignment="1">
      <alignment horizontal="left" vertical="center" wrapText="1"/>
    </xf>
    <xf numFmtId="0" fontId="12" fillId="2" borderId="0" xfId="3" applyFont="1" applyFill="1" applyBorder="1" applyAlignment="1">
      <alignment horizontal="center" vertical="center"/>
    </xf>
    <xf numFmtId="0" fontId="49" fillId="0" borderId="25" xfId="0" applyFont="1" applyFill="1" applyBorder="1" applyAlignment="1">
      <alignment horizontal="center" vertical="center" wrapText="1"/>
    </xf>
    <xf numFmtId="0" fontId="49" fillId="0" borderId="25" xfId="0" applyFont="1" applyFill="1" applyBorder="1" applyAlignment="1">
      <alignment horizontal="center" vertical="center"/>
    </xf>
    <xf numFmtId="0" fontId="52" fillId="0" borderId="79" xfId="0" applyFont="1" applyFill="1" applyBorder="1" applyAlignment="1">
      <alignment horizontal="center" vertical="center" wrapText="1"/>
    </xf>
    <xf numFmtId="0" fontId="52" fillId="0" borderId="36" xfId="0" applyFont="1" applyFill="1" applyBorder="1" applyAlignment="1">
      <alignment horizontal="center" vertical="center" wrapText="1"/>
    </xf>
    <xf numFmtId="0" fontId="46" fillId="0" borderId="34" xfId="3" applyNumberFormat="1" applyFont="1" applyBorder="1" applyAlignment="1">
      <alignment horizontal="center" wrapText="1"/>
    </xf>
    <xf numFmtId="0" fontId="46" fillId="0" borderId="35" xfId="3" applyNumberFormat="1" applyFont="1" applyBorder="1" applyAlignment="1">
      <alignment horizontal="center" wrapText="1"/>
    </xf>
    <xf numFmtId="0" fontId="46" fillId="0" borderId="33" xfId="3" applyNumberFormat="1" applyFont="1" applyBorder="1" applyAlignment="1">
      <alignment horizontal="center" wrapText="1"/>
    </xf>
    <xf numFmtId="0" fontId="54" fillId="0" borderId="24" xfId="3" applyNumberFormat="1" applyFont="1" applyBorder="1" applyAlignment="1">
      <alignment horizontal="center" vertical="center" wrapText="1"/>
    </xf>
    <xf numFmtId="0" fontId="54" fillId="0" borderId="25" xfId="3" applyNumberFormat="1" applyFont="1" applyBorder="1" applyAlignment="1">
      <alignment horizontal="center" vertical="center" wrapText="1"/>
    </xf>
    <xf numFmtId="0" fontId="53" fillId="0" borderId="25" xfId="3" applyFont="1" applyFill="1" applyBorder="1" applyAlignment="1">
      <alignment horizontal="center" vertical="center"/>
    </xf>
    <xf numFmtId="14" fontId="43" fillId="0" borderId="25" xfId="3" applyNumberFormat="1" applyFont="1" applyFill="1" applyBorder="1" applyAlignment="1">
      <alignment horizontal="center" vertical="center"/>
    </xf>
    <xf numFmtId="14" fontId="43" fillId="0" borderId="26" xfId="3" applyNumberFormat="1" applyFont="1" applyFill="1" applyBorder="1" applyAlignment="1">
      <alignment horizontal="center" vertical="center"/>
    </xf>
    <xf numFmtId="0" fontId="11" fillId="0" borderId="24" xfId="3" applyNumberFormat="1" applyFont="1" applyBorder="1" applyAlignment="1">
      <alignment horizontal="left" vertical="center"/>
    </xf>
    <xf numFmtId="0" fontId="11" fillId="0" borderId="25" xfId="3" applyNumberFormat="1" applyFont="1" applyBorder="1" applyAlignment="1">
      <alignment horizontal="left" vertical="center"/>
    </xf>
    <xf numFmtId="0" fontId="11" fillId="0" borderId="26" xfId="3" applyNumberFormat="1" applyFont="1" applyBorder="1" applyAlignment="1">
      <alignment horizontal="left" vertical="center"/>
    </xf>
    <xf numFmtId="0" fontId="38" fillId="0" borderId="34" xfId="5" applyFont="1" applyFill="1" applyBorder="1" applyAlignment="1">
      <alignment horizontal="center" vertical="center"/>
    </xf>
    <xf numFmtId="0" fontId="38" fillId="0" borderId="35" xfId="5" applyFont="1" applyFill="1" applyBorder="1" applyAlignment="1">
      <alignment horizontal="center" vertical="center"/>
    </xf>
    <xf numFmtId="0" fontId="38" fillId="0" borderId="24" xfId="5" applyFont="1" applyFill="1" applyBorder="1" applyAlignment="1">
      <alignment horizontal="center" vertical="center"/>
    </xf>
    <xf numFmtId="0" fontId="38" fillId="0" borderId="25" xfId="5" applyFont="1" applyFill="1" applyBorder="1" applyAlignment="1">
      <alignment horizontal="center" vertical="center"/>
    </xf>
    <xf numFmtId="0" fontId="28" fillId="0" borderId="25" xfId="6" applyFont="1" applyBorder="1" applyAlignment="1">
      <alignment horizontal="center" vertical="center"/>
    </xf>
    <xf numFmtId="0" fontId="39" fillId="6" borderId="45" xfId="5" applyFont="1" applyFill="1" applyBorder="1" applyAlignment="1">
      <alignment horizontal="left" vertical="center"/>
    </xf>
    <xf numFmtId="0" fontId="39" fillId="6" borderId="29" xfId="5" applyFont="1" applyFill="1" applyBorder="1" applyAlignment="1">
      <alignment horizontal="left" vertical="center"/>
    </xf>
    <xf numFmtId="0" fontId="39" fillId="6" borderId="30" xfId="5" applyFont="1" applyFill="1" applyBorder="1" applyAlignment="1">
      <alignment horizontal="left" vertical="center"/>
    </xf>
    <xf numFmtId="0" fontId="40" fillId="6" borderId="45" xfId="5" applyFont="1" applyFill="1" applyBorder="1" applyAlignment="1">
      <alignment horizontal="left" vertical="center"/>
    </xf>
    <xf numFmtId="0" fontId="40" fillId="6" borderId="29" xfId="5" applyFont="1" applyFill="1" applyBorder="1" applyAlignment="1">
      <alignment horizontal="left" vertical="center"/>
    </xf>
    <xf numFmtId="0" fontId="40" fillId="6" borderId="30" xfId="5" applyFont="1" applyFill="1" applyBorder="1" applyAlignment="1">
      <alignment horizontal="left" vertical="center"/>
    </xf>
    <xf numFmtId="0" fontId="28" fillId="0" borderId="25" xfId="6" applyFont="1" applyFill="1" applyBorder="1" applyAlignment="1">
      <alignment horizontal="left" vertical="center" wrapText="1"/>
    </xf>
    <xf numFmtId="164" fontId="28" fillId="0" borderId="26" xfId="9" applyNumberFormat="1" applyFont="1" applyBorder="1" applyAlignment="1">
      <alignment horizontal="center" vertical="center" wrapText="1"/>
    </xf>
    <xf numFmtId="0" fontId="28" fillId="0" borderId="24" xfId="6" applyFont="1" applyFill="1" applyBorder="1" applyAlignment="1">
      <alignment horizontal="center" vertical="center" wrapText="1"/>
    </xf>
    <xf numFmtId="0" fontId="28" fillId="0" borderId="24" xfId="6" applyFont="1" applyFill="1" applyBorder="1" applyAlignment="1">
      <alignment horizontal="center" vertical="center"/>
    </xf>
    <xf numFmtId="0" fontId="28" fillId="0" borderId="24" xfId="6" applyFont="1" applyFill="1" applyBorder="1" applyAlignment="1">
      <alignment horizontal="right" vertical="center" wrapText="1"/>
    </xf>
    <xf numFmtId="0" fontId="28" fillId="0" borderId="25" xfId="6" applyFont="1" applyFill="1" applyBorder="1" applyAlignment="1">
      <alignment horizontal="right" vertical="center" wrapText="1"/>
    </xf>
    <xf numFmtId="0" fontId="28" fillId="0" borderId="79" xfId="6" applyFont="1" applyFill="1" applyBorder="1" applyAlignment="1">
      <alignment horizontal="right" vertical="center" wrapText="1"/>
    </xf>
    <xf numFmtId="0" fontId="28" fillId="0" borderId="36" xfId="6" applyFont="1" applyFill="1" applyBorder="1" applyAlignment="1">
      <alignment horizontal="right" vertical="center" wrapText="1"/>
    </xf>
    <xf numFmtId="0" fontId="42" fillId="6" borderId="35" xfId="5" applyFont="1" applyFill="1" applyBorder="1" applyAlignment="1">
      <alignment horizontal="center" vertical="center"/>
    </xf>
    <xf numFmtId="0" fontId="42" fillId="6" borderId="33" xfId="5" applyFont="1" applyFill="1" applyBorder="1" applyAlignment="1">
      <alignment horizontal="center" vertical="center"/>
    </xf>
    <xf numFmtId="0" fontId="42" fillId="6" borderId="25" xfId="5" applyFont="1" applyFill="1" applyBorder="1" applyAlignment="1">
      <alignment horizontal="center" vertical="center"/>
    </xf>
    <xf numFmtId="0" fontId="42" fillId="6" borderId="26" xfId="5" applyFont="1" applyFill="1" applyBorder="1" applyAlignment="1">
      <alignment horizontal="center" vertical="center"/>
    </xf>
    <xf numFmtId="0" fontId="1" fillId="0" borderId="0" xfId="15" applyAlignment="1">
      <alignment wrapText="1"/>
    </xf>
    <xf numFmtId="0" fontId="56" fillId="8" borderId="80" xfId="15" applyFont="1" applyFill="1" applyBorder="1" applyAlignment="1">
      <alignment wrapText="1"/>
    </xf>
    <xf numFmtId="0" fontId="56" fillId="8" borderId="72" xfId="15" applyFont="1" applyFill="1" applyBorder="1" applyAlignment="1">
      <alignment wrapText="1"/>
    </xf>
    <xf numFmtId="0" fontId="56" fillId="8" borderId="73" xfId="15" applyFont="1" applyFill="1" applyBorder="1" applyAlignment="1">
      <alignment wrapText="1"/>
    </xf>
    <xf numFmtId="0" fontId="1" fillId="0" borderId="80" xfId="15" applyBorder="1" applyAlignment="1">
      <alignment wrapText="1"/>
    </xf>
    <xf numFmtId="0" fontId="1" fillId="0" borderId="72" xfId="15" applyBorder="1" applyAlignment="1">
      <alignment wrapText="1"/>
    </xf>
    <xf numFmtId="0" fontId="1" fillId="0" borderId="73" xfId="15" applyBorder="1" applyAlignment="1">
      <alignment wrapText="1"/>
    </xf>
    <xf numFmtId="0" fontId="1" fillId="0" borderId="74" xfId="15" applyBorder="1" applyAlignment="1">
      <alignment horizontal="right" vertical="top" wrapText="1"/>
    </xf>
    <xf numFmtId="0" fontId="1" fillId="0" borderId="75" xfId="15" applyBorder="1" applyAlignment="1">
      <alignment horizontal="right" vertical="top" wrapText="1"/>
    </xf>
    <xf numFmtId="0" fontId="1" fillId="0" borderId="76" xfId="15" applyBorder="1" applyAlignment="1">
      <alignment horizontal="right" vertical="top" wrapText="1"/>
    </xf>
    <xf numFmtId="0" fontId="56" fillId="0" borderId="82" xfId="15" applyFont="1" applyBorder="1" applyAlignment="1">
      <alignment horizontal="center" wrapText="1"/>
    </xf>
    <xf numFmtId="0" fontId="56" fillId="0" borderId="83" xfId="15" applyFont="1" applyBorder="1" applyAlignment="1">
      <alignment horizontal="center" wrapText="1"/>
    </xf>
    <xf numFmtId="0" fontId="56" fillId="0" borderId="84" xfId="15" applyFont="1" applyBorder="1" applyAlignment="1">
      <alignment horizontal="center" wrapText="1"/>
    </xf>
    <xf numFmtId="0" fontId="50" fillId="0" borderId="35" xfId="0" applyFont="1" applyBorder="1" applyAlignment="1">
      <alignment horizontal="center" vertical="center" wrapText="1"/>
    </xf>
    <xf numFmtId="0" fontId="50" fillId="0" borderId="33" xfId="0" applyFont="1" applyBorder="1" applyAlignment="1">
      <alignment horizontal="center" vertical="center" wrapText="1"/>
    </xf>
    <xf numFmtId="0" fontId="49" fillId="0" borderId="25" xfId="0" applyFont="1" applyBorder="1" applyAlignment="1">
      <alignment horizontal="left" vertical="center" wrapText="1"/>
    </xf>
    <xf numFmtId="0" fontId="49" fillId="0" borderId="25" xfId="0" applyFont="1" applyBorder="1" applyAlignment="1">
      <alignment horizontal="center" vertical="center" wrapText="1"/>
    </xf>
    <xf numFmtId="0" fontId="49" fillId="0" borderId="26" xfId="0" applyFont="1" applyBorder="1" applyAlignment="1">
      <alignment horizontal="center" vertical="center" wrapText="1"/>
    </xf>
    <xf numFmtId="0" fontId="1" fillId="0" borderId="24" xfId="15" applyBorder="1" applyAlignment="1">
      <alignment wrapText="1"/>
    </xf>
    <xf numFmtId="0" fontId="1" fillId="0" borderId="25" xfId="15" applyBorder="1" applyAlignment="1">
      <alignment wrapText="1"/>
    </xf>
    <xf numFmtId="0" fontId="1" fillId="0" borderId="26" xfId="15" applyBorder="1" applyAlignment="1">
      <alignment wrapText="1"/>
    </xf>
    <xf numFmtId="0" fontId="56" fillId="0" borderId="24" xfId="15" applyFont="1" applyBorder="1" applyAlignment="1">
      <alignment horizontal="right" wrapText="1"/>
    </xf>
    <xf numFmtId="0" fontId="56" fillId="0" borderId="25" xfId="15" applyFont="1" applyBorder="1" applyAlignment="1">
      <alignment horizontal="right" wrapText="1"/>
    </xf>
    <xf numFmtId="0" fontId="56" fillId="0" borderId="79" xfId="15" applyFont="1" applyBorder="1" applyAlignment="1">
      <alignment horizontal="right" wrapText="1"/>
    </xf>
    <xf numFmtId="0" fontId="56" fillId="0" borderId="36" xfId="15" applyFont="1" applyBorder="1" applyAlignment="1">
      <alignment horizontal="right" wrapText="1"/>
    </xf>
    <xf numFmtId="0" fontId="1" fillId="0" borderId="0" xfId="15" applyBorder="1" applyAlignment="1">
      <alignment wrapText="1"/>
    </xf>
    <xf numFmtId="0" fontId="56" fillId="0" borderId="31" xfId="15" applyFont="1" applyBorder="1" applyAlignment="1">
      <alignment wrapText="1"/>
    </xf>
    <xf numFmtId="0" fontId="56" fillId="0" borderId="38" xfId="15" applyFont="1" applyBorder="1" applyAlignment="1">
      <alignment wrapText="1"/>
    </xf>
    <xf numFmtId="0" fontId="56" fillId="0" borderId="39" xfId="15" applyFont="1" applyBorder="1" applyAlignment="1">
      <alignment wrapText="1"/>
    </xf>
  </cellXfs>
  <cellStyles count="16">
    <cellStyle name="Excel Built-in Normal" xfId="7"/>
    <cellStyle name="Moeda" xfId="14" builtinId="4"/>
    <cellStyle name="Moeda 2" xfId="10"/>
    <cellStyle name="Normal" xfId="0" builtinId="0"/>
    <cellStyle name="Normal 2" xfId="4"/>
    <cellStyle name="Normal 2 2" xfId="5"/>
    <cellStyle name="Normal 3" xfId="6"/>
    <cellStyle name="Normal 4" xfId="8"/>
    <cellStyle name="Normal 5" xfId="15"/>
    <cellStyle name="Porcentagem" xfId="2" builtinId="5"/>
    <cellStyle name="Porcentagem 2" xfId="11"/>
    <cellStyle name="Porcentagem 3" xfId="12"/>
    <cellStyle name="Separador de milhares" xfId="1" builtinId="3"/>
    <cellStyle name="Separador de milhares 2" xfId="9"/>
    <cellStyle name="TableStyleLight1" xfId="3"/>
    <cellStyle name="Vírgula 2" xfId="1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B05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FBFB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579D1C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2.emf"/><Relationship Id="rId4" Type="http://schemas.openxmlformats.org/officeDocument/2006/relationships/image" Target="../media/image5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723900</xdr:colOff>
      <xdr:row>7</xdr:row>
      <xdr:rowOff>0</xdr:rowOff>
    </xdr:from>
    <xdr:to>
      <xdr:col>1</xdr:col>
      <xdr:colOff>723900</xdr:colOff>
      <xdr:row>9</xdr:row>
      <xdr:rowOff>-1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3500" y="169545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1228725</xdr:colOff>
      <xdr:row>6</xdr:row>
      <xdr:rowOff>0</xdr:rowOff>
    </xdr:from>
    <xdr:to>
      <xdr:col>4</xdr:col>
      <xdr:colOff>2721</xdr:colOff>
      <xdr:row>6</xdr:row>
      <xdr:rowOff>9525</xdr:rowOff>
    </xdr:to>
    <xdr:pic>
      <xdr:nvPicPr>
        <xdr:cNvPr id="3" name="Picture 1" descr="Brazão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715000" y="1219200"/>
          <a:ext cx="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1228725</xdr:colOff>
      <xdr:row>0</xdr:row>
      <xdr:rowOff>0</xdr:rowOff>
    </xdr:from>
    <xdr:to>
      <xdr:col>4</xdr:col>
      <xdr:colOff>193902</xdr:colOff>
      <xdr:row>0</xdr:row>
      <xdr:rowOff>9525</xdr:rowOff>
    </xdr:to>
    <xdr:pic>
      <xdr:nvPicPr>
        <xdr:cNvPr id="4" name="Picture 1" descr="Brazã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715000" y="0"/>
          <a:ext cx="185738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159204</xdr:colOff>
      <xdr:row>0</xdr:row>
      <xdr:rowOff>9525</xdr:rowOff>
    </xdr:to>
    <xdr:pic>
      <xdr:nvPicPr>
        <xdr:cNvPr id="6" name="Picture 1" descr="Brazão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8669000" y="0"/>
          <a:ext cx="1524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0</xdr:colOff>
      <xdr:row>9</xdr:row>
      <xdr:rowOff>-1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230475" y="169545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465105</xdr:colOff>
      <xdr:row>0</xdr:row>
      <xdr:rowOff>42375</xdr:rowOff>
    </xdr:from>
    <xdr:to>
      <xdr:col>0</xdr:col>
      <xdr:colOff>1912665</xdr:colOff>
      <xdr:row>0</xdr:row>
      <xdr:rowOff>676485</xdr:rowOff>
    </xdr:to>
    <xdr:pic>
      <xdr:nvPicPr>
        <xdr:cNvPr id="2" name="Imagem 2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465105" y="42375"/>
          <a:ext cx="1447560" cy="634110"/>
        </a:xfrm>
        <a:prstGeom prst="rect">
          <a:avLst/>
        </a:prstGeom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.bin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.bin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.bin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4" Type="http://schemas.openxmlformats.org/officeDocument/2006/relationships/oleObject" Target="../embeddings/oleObject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70C0"/>
    <pageSetUpPr fitToPage="1"/>
  </sheetPr>
  <dimension ref="A1:I51"/>
  <sheetViews>
    <sheetView view="pageBreakPreview" zoomScaleSheetLayoutView="100" workbookViewId="0">
      <selection sqref="A1:D6"/>
    </sheetView>
  </sheetViews>
  <sheetFormatPr defaultRowHeight="12.75"/>
  <cols>
    <col min="1" max="1" width="54.85546875" style="63" customWidth="1"/>
    <col min="2" max="2" width="11.85546875" style="63" customWidth="1"/>
    <col min="3" max="3" width="11.140625" style="63" customWidth="1"/>
    <col min="4" max="4" width="4" style="63" customWidth="1"/>
    <col min="5" max="256" width="9.140625" style="32"/>
    <col min="257" max="257" width="54.85546875" style="32" customWidth="1"/>
    <col min="258" max="258" width="11.85546875" style="32" customWidth="1"/>
    <col min="259" max="259" width="11.140625" style="32" customWidth="1"/>
    <col min="260" max="260" width="4" style="32" customWidth="1"/>
    <col min="261" max="512" width="9.140625" style="32"/>
    <col min="513" max="513" width="54.85546875" style="32" customWidth="1"/>
    <col min="514" max="514" width="11.85546875" style="32" customWidth="1"/>
    <col min="515" max="515" width="11.140625" style="32" customWidth="1"/>
    <col min="516" max="516" width="4" style="32" customWidth="1"/>
    <col min="517" max="768" width="9.140625" style="32"/>
    <col min="769" max="769" width="54.85546875" style="32" customWidth="1"/>
    <col min="770" max="770" width="11.85546875" style="32" customWidth="1"/>
    <col min="771" max="771" width="11.140625" style="32" customWidth="1"/>
    <col min="772" max="772" width="4" style="32" customWidth="1"/>
    <col min="773" max="1024" width="9.140625" style="32"/>
    <col min="1025" max="1025" width="54.85546875" style="32" customWidth="1"/>
    <col min="1026" max="1026" width="11.85546875" style="32" customWidth="1"/>
    <col min="1027" max="1027" width="11.140625" style="32" customWidth="1"/>
    <col min="1028" max="1028" width="4" style="32" customWidth="1"/>
    <col min="1029" max="1280" width="9.140625" style="32"/>
    <col min="1281" max="1281" width="54.85546875" style="32" customWidth="1"/>
    <col min="1282" max="1282" width="11.85546875" style="32" customWidth="1"/>
    <col min="1283" max="1283" width="11.140625" style="32" customWidth="1"/>
    <col min="1284" max="1284" width="4" style="32" customWidth="1"/>
    <col min="1285" max="1536" width="9.140625" style="32"/>
    <col min="1537" max="1537" width="54.85546875" style="32" customWidth="1"/>
    <col min="1538" max="1538" width="11.85546875" style="32" customWidth="1"/>
    <col min="1539" max="1539" width="11.140625" style="32" customWidth="1"/>
    <col min="1540" max="1540" width="4" style="32" customWidth="1"/>
    <col min="1541" max="1792" width="9.140625" style="32"/>
    <col min="1793" max="1793" width="54.85546875" style="32" customWidth="1"/>
    <col min="1794" max="1794" width="11.85546875" style="32" customWidth="1"/>
    <col min="1795" max="1795" width="11.140625" style="32" customWidth="1"/>
    <col min="1796" max="1796" width="4" style="32" customWidth="1"/>
    <col min="1797" max="2048" width="9.140625" style="32"/>
    <col min="2049" max="2049" width="54.85546875" style="32" customWidth="1"/>
    <col min="2050" max="2050" width="11.85546875" style="32" customWidth="1"/>
    <col min="2051" max="2051" width="11.140625" style="32" customWidth="1"/>
    <col min="2052" max="2052" width="4" style="32" customWidth="1"/>
    <col min="2053" max="2304" width="9.140625" style="32"/>
    <col min="2305" max="2305" width="54.85546875" style="32" customWidth="1"/>
    <col min="2306" max="2306" width="11.85546875" style="32" customWidth="1"/>
    <col min="2307" max="2307" width="11.140625" style="32" customWidth="1"/>
    <col min="2308" max="2308" width="4" style="32" customWidth="1"/>
    <col min="2309" max="2560" width="9.140625" style="32"/>
    <col min="2561" max="2561" width="54.85546875" style="32" customWidth="1"/>
    <col min="2562" max="2562" width="11.85546875" style="32" customWidth="1"/>
    <col min="2563" max="2563" width="11.140625" style="32" customWidth="1"/>
    <col min="2564" max="2564" width="4" style="32" customWidth="1"/>
    <col min="2565" max="2816" width="9.140625" style="32"/>
    <col min="2817" max="2817" width="54.85546875" style="32" customWidth="1"/>
    <col min="2818" max="2818" width="11.85546875" style="32" customWidth="1"/>
    <col min="2819" max="2819" width="11.140625" style="32" customWidth="1"/>
    <col min="2820" max="2820" width="4" style="32" customWidth="1"/>
    <col min="2821" max="3072" width="9.140625" style="32"/>
    <col min="3073" max="3073" width="54.85546875" style="32" customWidth="1"/>
    <col min="3074" max="3074" width="11.85546875" style="32" customWidth="1"/>
    <col min="3075" max="3075" width="11.140625" style="32" customWidth="1"/>
    <col min="3076" max="3076" width="4" style="32" customWidth="1"/>
    <col min="3077" max="3328" width="9.140625" style="32"/>
    <col min="3329" max="3329" width="54.85546875" style="32" customWidth="1"/>
    <col min="3330" max="3330" width="11.85546875" style="32" customWidth="1"/>
    <col min="3331" max="3331" width="11.140625" style="32" customWidth="1"/>
    <col min="3332" max="3332" width="4" style="32" customWidth="1"/>
    <col min="3333" max="3584" width="9.140625" style="32"/>
    <col min="3585" max="3585" width="54.85546875" style="32" customWidth="1"/>
    <col min="3586" max="3586" width="11.85546875" style="32" customWidth="1"/>
    <col min="3587" max="3587" width="11.140625" style="32" customWidth="1"/>
    <col min="3588" max="3588" width="4" style="32" customWidth="1"/>
    <col min="3589" max="3840" width="9.140625" style="32"/>
    <col min="3841" max="3841" width="54.85546875" style="32" customWidth="1"/>
    <col min="3842" max="3842" width="11.85546875" style="32" customWidth="1"/>
    <col min="3843" max="3843" width="11.140625" style="32" customWidth="1"/>
    <col min="3844" max="3844" width="4" style="32" customWidth="1"/>
    <col min="3845" max="4096" width="9.140625" style="32"/>
    <col min="4097" max="4097" width="54.85546875" style="32" customWidth="1"/>
    <col min="4098" max="4098" width="11.85546875" style="32" customWidth="1"/>
    <col min="4099" max="4099" width="11.140625" style="32" customWidth="1"/>
    <col min="4100" max="4100" width="4" style="32" customWidth="1"/>
    <col min="4101" max="4352" width="9.140625" style="32"/>
    <col min="4353" max="4353" width="54.85546875" style="32" customWidth="1"/>
    <col min="4354" max="4354" width="11.85546875" style="32" customWidth="1"/>
    <col min="4355" max="4355" width="11.140625" style="32" customWidth="1"/>
    <col min="4356" max="4356" width="4" style="32" customWidth="1"/>
    <col min="4357" max="4608" width="9.140625" style="32"/>
    <col min="4609" max="4609" width="54.85546875" style="32" customWidth="1"/>
    <col min="4610" max="4610" width="11.85546875" style="32" customWidth="1"/>
    <col min="4611" max="4611" width="11.140625" style="32" customWidth="1"/>
    <col min="4612" max="4612" width="4" style="32" customWidth="1"/>
    <col min="4613" max="4864" width="9.140625" style="32"/>
    <col min="4865" max="4865" width="54.85546875" style="32" customWidth="1"/>
    <col min="4866" max="4866" width="11.85546875" style="32" customWidth="1"/>
    <col min="4867" max="4867" width="11.140625" style="32" customWidth="1"/>
    <col min="4868" max="4868" width="4" style="32" customWidth="1"/>
    <col min="4869" max="5120" width="9.140625" style="32"/>
    <col min="5121" max="5121" width="54.85546875" style="32" customWidth="1"/>
    <col min="5122" max="5122" width="11.85546875" style="32" customWidth="1"/>
    <col min="5123" max="5123" width="11.140625" style="32" customWidth="1"/>
    <col min="5124" max="5124" width="4" style="32" customWidth="1"/>
    <col min="5125" max="5376" width="9.140625" style="32"/>
    <col min="5377" max="5377" width="54.85546875" style="32" customWidth="1"/>
    <col min="5378" max="5378" width="11.85546875" style="32" customWidth="1"/>
    <col min="5379" max="5379" width="11.140625" style="32" customWidth="1"/>
    <col min="5380" max="5380" width="4" style="32" customWidth="1"/>
    <col min="5381" max="5632" width="9.140625" style="32"/>
    <col min="5633" max="5633" width="54.85546875" style="32" customWidth="1"/>
    <col min="5634" max="5634" width="11.85546875" style="32" customWidth="1"/>
    <col min="5635" max="5635" width="11.140625" style="32" customWidth="1"/>
    <col min="5636" max="5636" width="4" style="32" customWidth="1"/>
    <col min="5637" max="5888" width="9.140625" style="32"/>
    <col min="5889" max="5889" width="54.85546875" style="32" customWidth="1"/>
    <col min="5890" max="5890" width="11.85546875" style="32" customWidth="1"/>
    <col min="5891" max="5891" width="11.140625" style="32" customWidth="1"/>
    <col min="5892" max="5892" width="4" style="32" customWidth="1"/>
    <col min="5893" max="6144" width="9.140625" style="32"/>
    <col min="6145" max="6145" width="54.85546875" style="32" customWidth="1"/>
    <col min="6146" max="6146" width="11.85546875" style="32" customWidth="1"/>
    <col min="6147" max="6147" width="11.140625" style="32" customWidth="1"/>
    <col min="6148" max="6148" width="4" style="32" customWidth="1"/>
    <col min="6149" max="6400" width="9.140625" style="32"/>
    <col min="6401" max="6401" width="54.85546875" style="32" customWidth="1"/>
    <col min="6402" max="6402" width="11.85546875" style="32" customWidth="1"/>
    <col min="6403" max="6403" width="11.140625" style="32" customWidth="1"/>
    <col min="6404" max="6404" width="4" style="32" customWidth="1"/>
    <col min="6405" max="6656" width="9.140625" style="32"/>
    <col min="6657" max="6657" width="54.85546875" style="32" customWidth="1"/>
    <col min="6658" max="6658" width="11.85546875" style="32" customWidth="1"/>
    <col min="6659" max="6659" width="11.140625" style="32" customWidth="1"/>
    <col min="6660" max="6660" width="4" style="32" customWidth="1"/>
    <col min="6661" max="6912" width="9.140625" style="32"/>
    <col min="6913" max="6913" width="54.85546875" style="32" customWidth="1"/>
    <col min="6914" max="6914" width="11.85546875" style="32" customWidth="1"/>
    <col min="6915" max="6915" width="11.140625" style="32" customWidth="1"/>
    <col min="6916" max="6916" width="4" style="32" customWidth="1"/>
    <col min="6917" max="7168" width="9.140625" style="32"/>
    <col min="7169" max="7169" width="54.85546875" style="32" customWidth="1"/>
    <col min="7170" max="7170" width="11.85546875" style="32" customWidth="1"/>
    <col min="7171" max="7171" width="11.140625" style="32" customWidth="1"/>
    <col min="7172" max="7172" width="4" style="32" customWidth="1"/>
    <col min="7173" max="7424" width="9.140625" style="32"/>
    <col min="7425" max="7425" width="54.85546875" style="32" customWidth="1"/>
    <col min="7426" max="7426" width="11.85546875" style="32" customWidth="1"/>
    <col min="7427" max="7427" width="11.140625" style="32" customWidth="1"/>
    <col min="7428" max="7428" width="4" style="32" customWidth="1"/>
    <col min="7429" max="7680" width="9.140625" style="32"/>
    <col min="7681" max="7681" width="54.85546875" style="32" customWidth="1"/>
    <col min="7682" max="7682" width="11.85546875" style="32" customWidth="1"/>
    <col min="7683" max="7683" width="11.140625" style="32" customWidth="1"/>
    <col min="7684" max="7684" width="4" style="32" customWidth="1"/>
    <col min="7685" max="7936" width="9.140625" style="32"/>
    <col min="7937" max="7937" width="54.85546875" style="32" customWidth="1"/>
    <col min="7938" max="7938" width="11.85546875" style="32" customWidth="1"/>
    <col min="7939" max="7939" width="11.140625" style="32" customWidth="1"/>
    <col min="7940" max="7940" width="4" style="32" customWidth="1"/>
    <col min="7941" max="8192" width="9.140625" style="32"/>
    <col min="8193" max="8193" width="54.85546875" style="32" customWidth="1"/>
    <col min="8194" max="8194" width="11.85546875" style="32" customWidth="1"/>
    <col min="8195" max="8195" width="11.140625" style="32" customWidth="1"/>
    <col min="8196" max="8196" width="4" style="32" customWidth="1"/>
    <col min="8197" max="8448" width="9.140625" style="32"/>
    <col min="8449" max="8449" width="54.85546875" style="32" customWidth="1"/>
    <col min="8450" max="8450" width="11.85546875" style="32" customWidth="1"/>
    <col min="8451" max="8451" width="11.140625" style="32" customWidth="1"/>
    <col min="8452" max="8452" width="4" style="32" customWidth="1"/>
    <col min="8453" max="8704" width="9.140625" style="32"/>
    <col min="8705" max="8705" width="54.85546875" style="32" customWidth="1"/>
    <col min="8706" max="8706" width="11.85546875" style="32" customWidth="1"/>
    <col min="8707" max="8707" width="11.140625" style="32" customWidth="1"/>
    <col min="8708" max="8708" width="4" style="32" customWidth="1"/>
    <col min="8709" max="8960" width="9.140625" style="32"/>
    <col min="8961" max="8961" width="54.85546875" style="32" customWidth="1"/>
    <col min="8962" max="8962" width="11.85546875" style="32" customWidth="1"/>
    <col min="8963" max="8963" width="11.140625" style="32" customWidth="1"/>
    <col min="8964" max="8964" width="4" style="32" customWidth="1"/>
    <col min="8965" max="9216" width="9.140625" style="32"/>
    <col min="9217" max="9217" width="54.85546875" style="32" customWidth="1"/>
    <col min="9218" max="9218" width="11.85546875" style="32" customWidth="1"/>
    <col min="9219" max="9219" width="11.140625" style="32" customWidth="1"/>
    <col min="9220" max="9220" width="4" style="32" customWidth="1"/>
    <col min="9221" max="9472" width="9.140625" style="32"/>
    <col min="9473" max="9473" width="54.85546875" style="32" customWidth="1"/>
    <col min="9474" max="9474" width="11.85546875" style="32" customWidth="1"/>
    <col min="9475" max="9475" width="11.140625" style="32" customWidth="1"/>
    <col min="9476" max="9476" width="4" style="32" customWidth="1"/>
    <col min="9477" max="9728" width="9.140625" style="32"/>
    <col min="9729" max="9729" width="54.85546875" style="32" customWidth="1"/>
    <col min="9730" max="9730" width="11.85546875" style="32" customWidth="1"/>
    <col min="9731" max="9731" width="11.140625" style="32" customWidth="1"/>
    <col min="9732" max="9732" width="4" style="32" customWidth="1"/>
    <col min="9733" max="9984" width="9.140625" style="32"/>
    <col min="9985" max="9985" width="54.85546875" style="32" customWidth="1"/>
    <col min="9986" max="9986" width="11.85546875" style="32" customWidth="1"/>
    <col min="9987" max="9987" width="11.140625" style="32" customWidth="1"/>
    <col min="9988" max="9988" width="4" style="32" customWidth="1"/>
    <col min="9989" max="10240" width="9.140625" style="32"/>
    <col min="10241" max="10241" width="54.85546875" style="32" customWidth="1"/>
    <col min="10242" max="10242" width="11.85546875" style="32" customWidth="1"/>
    <col min="10243" max="10243" width="11.140625" style="32" customWidth="1"/>
    <col min="10244" max="10244" width="4" style="32" customWidth="1"/>
    <col min="10245" max="10496" width="9.140625" style="32"/>
    <col min="10497" max="10497" width="54.85546875" style="32" customWidth="1"/>
    <col min="10498" max="10498" width="11.85546875" style="32" customWidth="1"/>
    <col min="10499" max="10499" width="11.140625" style="32" customWidth="1"/>
    <col min="10500" max="10500" width="4" style="32" customWidth="1"/>
    <col min="10501" max="10752" width="9.140625" style="32"/>
    <col min="10753" max="10753" width="54.85546875" style="32" customWidth="1"/>
    <col min="10754" max="10754" width="11.85546875" style="32" customWidth="1"/>
    <col min="10755" max="10755" width="11.140625" style="32" customWidth="1"/>
    <col min="10756" max="10756" width="4" style="32" customWidth="1"/>
    <col min="10757" max="11008" width="9.140625" style="32"/>
    <col min="11009" max="11009" width="54.85546875" style="32" customWidth="1"/>
    <col min="11010" max="11010" width="11.85546875" style="32" customWidth="1"/>
    <col min="11011" max="11011" width="11.140625" style="32" customWidth="1"/>
    <col min="11012" max="11012" width="4" style="32" customWidth="1"/>
    <col min="11013" max="11264" width="9.140625" style="32"/>
    <col min="11265" max="11265" width="54.85546875" style="32" customWidth="1"/>
    <col min="11266" max="11266" width="11.85546875" style="32" customWidth="1"/>
    <col min="11267" max="11267" width="11.140625" style="32" customWidth="1"/>
    <col min="11268" max="11268" width="4" style="32" customWidth="1"/>
    <col min="11269" max="11520" width="9.140625" style="32"/>
    <col min="11521" max="11521" width="54.85546875" style="32" customWidth="1"/>
    <col min="11522" max="11522" width="11.85546875" style="32" customWidth="1"/>
    <col min="11523" max="11523" width="11.140625" style="32" customWidth="1"/>
    <col min="11524" max="11524" width="4" style="32" customWidth="1"/>
    <col min="11525" max="11776" width="9.140625" style="32"/>
    <col min="11777" max="11777" width="54.85546875" style="32" customWidth="1"/>
    <col min="11778" max="11778" width="11.85546875" style="32" customWidth="1"/>
    <col min="11779" max="11779" width="11.140625" style="32" customWidth="1"/>
    <col min="11780" max="11780" width="4" style="32" customWidth="1"/>
    <col min="11781" max="12032" width="9.140625" style="32"/>
    <col min="12033" max="12033" width="54.85546875" style="32" customWidth="1"/>
    <col min="12034" max="12034" width="11.85546875" style="32" customWidth="1"/>
    <col min="12035" max="12035" width="11.140625" style="32" customWidth="1"/>
    <col min="12036" max="12036" width="4" style="32" customWidth="1"/>
    <col min="12037" max="12288" width="9.140625" style="32"/>
    <col min="12289" max="12289" width="54.85546875" style="32" customWidth="1"/>
    <col min="12290" max="12290" width="11.85546875" style="32" customWidth="1"/>
    <col min="12291" max="12291" width="11.140625" style="32" customWidth="1"/>
    <col min="12292" max="12292" width="4" style="32" customWidth="1"/>
    <col min="12293" max="12544" width="9.140625" style="32"/>
    <col min="12545" max="12545" width="54.85546875" style="32" customWidth="1"/>
    <col min="12546" max="12546" width="11.85546875" style="32" customWidth="1"/>
    <col min="12547" max="12547" width="11.140625" style="32" customWidth="1"/>
    <col min="12548" max="12548" width="4" style="32" customWidth="1"/>
    <col min="12549" max="12800" width="9.140625" style="32"/>
    <col min="12801" max="12801" width="54.85546875" style="32" customWidth="1"/>
    <col min="12802" max="12802" width="11.85546875" style="32" customWidth="1"/>
    <col min="12803" max="12803" width="11.140625" style="32" customWidth="1"/>
    <col min="12804" max="12804" width="4" style="32" customWidth="1"/>
    <col min="12805" max="13056" width="9.140625" style="32"/>
    <col min="13057" max="13057" width="54.85546875" style="32" customWidth="1"/>
    <col min="13058" max="13058" width="11.85546875" style="32" customWidth="1"/>
    <col min="13059" max="13059" width="11.140625" style="32" customWidth="1"/>
    <col min="13060" max="13060" width="4" style="32" customWidth="1"/>
    <col min="13061" max="13312" width="9.140625" style="32"/>
    <col min="13313" max="13313" width="54.85546875" style="32" customWidth="1"/>
    <col min="13314" max="13314" width="11.85546875" style="32" customWidth="1"/>
    <col min="13315" max="13315" width="11.140625" style="32" customWidth="1"/>
    <col min="13316" max="13316" width="4" style="32" customWidth="1"/>
    <col min="13317" max="13568" width="9.140625" style="32"/>
    <col min="13569" max="13569" width="54.85546875" style="32" customWidth="1"/>
    <col min="13570" max="13570" width="11.85546875" style="32" customWidth="1"/>
    <col min="13571" max="13571" width="11.140625" style="32" customWidth="1"/>
    <col min="13572" max="13572" width="4" style="32" customWidth="1"/>
    <col min="13573" max="13824" width="9.140625" style="32"/>
    <col min="13825" max="13825" width="54.85546875" style="32" customWidth="1"/>
    <col min="13826" max="13826" width="11.85546875" style="32" customWidth="1"/>
    <col min="13827" max="13827" width="11.140625" style="32" customWidth="1"/>
    <col min="13828" max="13828" width="4" style="32" customWidth="1"/>
    <col min="13829" max="14080" width="9.140625" style="32"/>
    <col min="14081" max="14081" width="54.85546875" style="32" customWidth="1"/>
    <col min="14082" max="14082" width="11.85546875" style="32" customWidth="1"/>
    <col min="14083" max="14083" width="11.140625" style="32" customWidth="1"/>
    <col min="14084" max="14084" width="4" style="32" customWidth="1"/>
    <col min="14085" max="14336" width="9.140625" style="32"/>
    <col min="14337" max="14337" width="54.85546875" style="32" customWidth="1"/>
    <col min="14338" max="14338" width="11.85546875" style="32" customWidth="1"/>
    <col min="14339" max="14339" width="11.140625" style="32" customWidth="1"/>
    <col min="14340" max="14340" width="4" style="32" customWidth="1"/>
    <col min="14341" max="14592" width="9.140625" style="32"/>
    <col min="14593" max="14593" width="54.85546875" style="32" customWidth="1"/>
    <col min="14594" max="14594" width="11.85546875" style="32" customWidth="1"/>
    <col min="14595" max="14595" width="11.140625" style="32" customWidth="1"/>
    <col min="14596" max="14596" width="4" style="32" customWidth="1"/>
    <col min="14597" max="14848" width="9.140625" style="32"/>
    <col min="14849" max="14849" width="54.85546875" style="32" customWidth="1"/>
    <col min="14850" max="14850" width="11.85546875" style="32" customWidth="1"/>
    <col min="14851" max="14851" width="11.140625" style="32" customWidth="1"/>
    <col min="14852" max="14852" width="4" style="32" customWidth="1"/>
    <col min="14853" max="15104" width="9.140625" style="32"/>
    <col min="15105" max="15105" width="54.85546875" style="32" customWidth="1"/>
    <col min="15106" max="15106" width="11.85546875" style="32" customWidth="1"/>
    <col min="15107" max="15107" width="11.140625" style="32" customWidth="1"/>
    <col min="15108" max="15108" width="4" style="32" customWidth="1"/>
    <col min="15109" max="15360" width="9.140625" style="32"/>
    <col min="15361" max="15361" width="54.85546875" style="32" customWidth="1"/>
    <col min="15362" max="15362" width="11.85546875" style="32" customWidth="1"/>
    <col min="15363" max="15363" width="11.140625" style="32" customWidth="1"/>
    <col min="15364" max="15364" width="4" style="32" customWidth="1"/>
    <col min="15365" max="15616" width="9.140625" style="32"/>
    <col min="15617" max="15617" width="54.85546875" style="32" customWidth="1"/>
    <col min="15618" max="15618" width="11.85546875" style="32" customWidth="1"/>
    <col min="15619" max="15619" width="11.140625" style="32" customWidth="1"/>
    <col min="15620" max="15620" width="4" style="32" customWidth="1"/>
    <col min="15621" max="15872" width="9.140625" style="32"/>
    <col min="15873" max="15873" width="54.85546875" style="32" customWidth="1"/>
    <col min="15874" max="15874" width="11.85546875" style="32" customWidth="1"/>
    <col min="15875" max="15875" width="11.140625" style="32" customWidth="1"/>
    <col min="15876" max="15876" width="4" style="32" customWidth="1"/>
    <col min="15877" max="16128" width="9.140625" style="32"/>
    <col min="16129" max="16129" width="54.85546875" style="32" customWidth="1"/>
    <col min="16130" max="16130" width="11.85546875" style="32" customWidth="1"/>
    <col min="16131" max="16131" width="11.140625" style="32" customWidth="1"/>
    <col min="16132" max="16132" width="4" style="32" customWidth="1"/>
    <col min="16133" max="16384" width="9.140625" style="32"/>
  </cols>
  <sheetData>
    <row r="1" spans="1:9">
      <c r="A1" s="251" t="s">
        <v>196</v>
      </c>
      <c r="B1" s="252"/>
      <c r="C1" s="252"/>
      <c r="D1" s="253"/>
    </row>
    <row r="2" spans="1:9">
      <c r="A2" s="254"/>
      <c r="B2" s="255"/>
      <c r="C2" s="255"/>
      <c r="D2" s="256"/>
    </row>
    <row r="3" spans="1:9">
      <c r="A3" s="254"/>
      <c r="B3" s="255"/>
      <c r="C3" s="255"/>
      <c r="D3" s="256"/>
    </row>
    <row r="4" spans="1:9">
      <c r="A4" s="254"/>
      <c r="B4" s="255"/>
      <c r="C4" s="255"/>
      <c r="D4" s="256"/>
    </row>
    <row r="5" spans="1:9">
      <c r="A5" s="254"/>
      <c r="B5" s="255"/>
      <c r="C5" s="255"/>
      <c r="D5" s="256"/>
    </row>
    <row r="6" spans="1:9" ht="13.5" thickBot="1">
      <c r="A6" s="257"/>
      <c r="B6" s="258"/>
      <c r="C6" s="258"/>
      <c r="D6" s="259"/>
    </row>
    <row r="7" spans="1:9" ht="25.5" customHeight="1" thickBot="1">
      <c r="A7" s="260" t="s">
        <v>197</v>
      </c>
      <c r="B7" s="261"/>
      <c r="C7" s="261"/>
      <c r="D7" s="262"/>
      <c r="E7" s="33"/>
    </row>
    <row r="8" spans="1:9" ht="9.75" customHeight="1" thickBot="1">
      <c r="A8" s="248"/>
      <c r="B8" s="249"/>
      <c r="C8" s="249"/>
      <c r="D8" s="250"/>
      <c r="E8" s="33"/>
    </row>
    <row r="9" spans="1:9" ht="15.75">
      <c r="A9" s="263" t="s">
        <v>279</v>
      </c>
      <c r="B9" s="264"/>
      <c r="C9" s="264"/>
      <c r="D9" s="265"/>
      <c r="E9" s="33"/>
    </row>
    <row r="10" spans="1:9" ht="16.5" thickBot="1">
      <c r="A10" s="263" t="s">
        <v>278</v>
      </c>
      <c r="B10" s="264"/>
      <c r="C10" s="264"/>
      <c r="D10" s="265"/>
      <c r="E10" s="33"/>
    </row>
    <row r="11" spans="1:9" ht="9.75" customHeight="1" thickBot="1">
      <c r="A11" s="248"/>
      <c r="B11" s="249"/>
      <c r="C11" s="249"/>
      <c r="D11" s="250"/>
      <c r="E11" s="33"/>
    </row>
    <row r="12" spans="1:9">
      <c r="A12" s="34"/>
      <c r="B12" s="35"/>
      <c r="C12" s="35"/>
      <c r="D12" s="36"/>
    </row>
    <row r="13" spans="1:9" ht="15">
      <c r="A13" s="37" t="s">
        <v>198</v>
      </c>
      <c r="B13" s="38"/>
      <c r="C13" s="38"/>
      <c r="D13" s="39"/>
      <c r="E13" s="40"/>
      <c r="F13" s="40"/>
      <c r="G13" s="40"/>
      <c r="H13" s="40"/>
      <c r="I13" s="40"/>
    </row>
    <row r="14" spans="1:9">
      <c r="A14" s="137"/>
      <c r="B14" s="138"/>
      <c r="C14" s="138"/>
      <c r="D14" s="139"/>
      <c r="E14" s="41"/>
      <c r="F14" s="41"/>
      <c r="G14" s="41"/>
      <c r="H14" s="41"/>
      <c r="I14" s="41"/>
    </row>
    <row r="15" spans="1:9" ht="15.75">
      <c r="A15" s="42" t="s">
        <v>199</v>
      </c>
      <c r="B15" s="43"/>
      <c r="C15" s="43"/>
      <c r="D15" s="36"/>
    </row>
    <row r="16" spans="1:9" ht="15.75">
      <c r="A16" s="42"/>
      <c r="B16" s="43"/>
      <c r="C16" s="43"/>
      <c r="D16" s="36"/>
    </row>
    <row r="17" spans="1:4" ht="15">
      <c r="A17" s="44" t="s">
        <v>200</v>
      </c>
      <c r="B17" s="45">
        <v>3.5</v>
      </c>
      <c r="C17" s="46" t="s">
        <v>1</v>
      </c>
      <c r="D17" s="36"/>
    </row>
    <row r="18" spans="1:4" ht="15">
      <c r="A18" s="44" t="s">
        <v>201</v>
      </c>
      <c r="B18" s="45">
        <v>0.5</v>
      </c>
      <c r="C18" s="46" t="s">
        <v>1</v>
      </c>
      <c r="D18" s="36"/>
    </row>
    <row r="19" spans="1:4" ht="15">
      <c r="A19" s="44" t="s">
        <v>202</v>
      </c>
      <c r="B19" s="45">
        <v>0.6</v>
      </c>
      <c r="C19" s="46" t="s">
        <v>1</v>
      </c>
      <c r="D19" s="36"/>
    </row>
    <row r="20" spans="1:4" ht="15">
      <c r="A20" s="44" t="s">
        <v>203</v>
      </c>
      <c r="B20" s="45">
        <v>0.42</v>
      </c>
      <c r="C20" s="46" t="s">
        <v>1</v>
      </c>
      <c r="D20" s="36"/>
    </row>
    <row r="21" spans="1:4" ht="15">
      <c r="A21" s="44" t="s">
        <v>204</v>
      </c>
      <c r="B21" s="45">
        <v>7</v>
      </c>
      <c r="C21" s="46" t="s">
        <v>1</v>
      </c>
      <c r="D21" s="36"/>
    </row>
    <row r="22" spans="1:4" ht="15">
      <c r="A22" s="47" t="s">
        <v>205</v>
      </c>
      <c r="B22" s="48">
        <f>SUM(B17:B21)</f>
        <v>12.02</v>
      </c>
      <c r="C22" s="49" t="s">
        <v>1</v>
      </c>
      <c r="D22" s="36"/>
    </row>
    <row r="23" spans="1:4">
      <c r="A23" s="34"/>
      <c r="B23" s="35"/>
      <c r="C23" s="35"/>
      <c r="D23" s="36"/>
    </row>
    <row r="24" spans="1:4" ht="15.75">
      <c r="A24" s="42" t="s">
        <v>206</v>
      </c>
      <c r="B24" s="35"/>
      <c r="C24" s="35"/>
      <c r="D24" s="36"/>
    </row>
    <row r="25" spans="1:4" ht="15.75">
      <c r="A25" s="42"/>
      <c r="B25" s="35"/>
      <c r="C25" s="35"/>
      <c r="D25" s="36"/>
    </row>
    <row r="26" spans="1:4" ht="15">
      <c r="A26" s="50" t="s">
        <v>207</v>
      </c>
      <c r="B26" s="51">
        <f>B27+B28+B29+B30</f>
        <v>9.65</v>
      </c>
      <c r="C26" s="52" t="s">
        <v>1</v>
      </c>
      <c r="D26" s="36"/>
    </row>
    <row r="27" spans="1:4" ht="15">
      <c r="A27" s="53" t="s">
        <v>208</v>
      </c>
      <c r="B27" s="54">
        <v>4</v>
      </c>
      <c r="C27" s="52" t="s">
        <v>1</v>
      </c>
      <c r="D27" s="36"/>
    </row>
    <row r="28" spans="1:4" ht="15">
      <c r="A28" s="55" t="s">
        <v>209</v>
      </c>
      <c r="B28" s="54">
        <v>3</v>
      </c>
      <c r="C28" s="52" t="s">
        <v>1</v>
      </c>
      <c r="D28" s="36"/>
    </row>
    <row r="29" spans="1:4" ht="15">
      <c r="A29" s="55" t="s">
        <v>210</v>
      </c>
      <c r="B29" s="54">
        <v>0.65</v>
      </c>
      <c r="C29" s="52" t="s">
        <v>1</v>
      </c>
      <c r="D29" s="36"/>
    </row>
    <row r="30" spans="1:4" ht="15">
      <c r="A30" s="55" t="s">
        <v>211</v>
      </c>
      <c r="B30" s="54">
        <v>2</v>
      </c>
      <c r="C30" s="52" t="s">
        <v>1</v>
      </c>
      <c r="D30" s="36"/>
    </row>
    <row r="31" spans="1:4" ht="15">
      <c r="A31" s="47" t="s">
        <v>212</v>
      </c>
      <c r="B31" s="56">
        <f>B26</f>
        <v>9.65</v>
      </c>
      <c r="C31" s="49" t="s">
        <v>1</v>
      </c>
      <c r="D31" s="36"/>
    </row>
    <row r="32" spans="1:4">
      <c r="A32" s="34"/>
      <c r="B32" s="35"/>
      <c r="C32" s="35"/>
      <c r="D32" s="36"/>
    </row>
    <row r="33" spans="1:6">
      <c r="A33" s="34"/>
      <c r="B33" s="35"/>
      <c r="C33" s="35"/>
      <c r="D33" s="36"/>
    </row>
    <row r="34" spans="1:6">
      <c r="A34" s="34"/>
      <c r="B34" s="35"/>
      <c r="C34" s="35"/>
      <c r="D34" s="36"/>
    </row>
    <row r="35" spans="1:6" ht="15.75">
      <c r="A35" s="42" t="s">
        <v>213</v>
      </c>
      <c r="B35" s="35"/>
      <c r="C35" s="35"/>
      <c r="D35" s="36"/>
    </row>
    <row r="36" spans="1:6">
      <c r="A36" s="34"/>
      <c r="B36" s="35"/>
      <c r="C36" s="35"/>
      <c r="D36" s="36"/>
    </row>
    <row r="37" spans="1:6">
      <c r="A37" s="34"/>
      <c r="B37" s="35"/>
      <c r="C37" s="35"/>
      <c r="D37" s="36"/>
    </row>
    <row r="38" spans="1:6">
      <c r="A38" s="145" t="s">
        <v>226</v>
      </c>
      <c r="B38" s="101">
        <f>ROUND((((1+($B$17/100)+($B$20/100)+($B$19/100))*(1+($B$18/100))*(1+($B$21/100)))/(1-$B$26/100)-1),4)</f>
        <v>0.24399999999999999</v>
      </c>
      <c r="C38" s="35"/>
      <c r="D38" s="36"/>
    </row>
    <row r="39" spans="1:6" ht="15.75">
      <c r="A39" s="145" t="s">
        <v>227</v>
      </c>
      <c r="B39" s="56"/>
      <c r="C39" s="57"/>
      <c r="D39" s="58"/>
    </row>
    <row r="40" spans="1:6">
      <c r="A40" s="34"/>
      <c r="B40" s="35"/>
      <c r="C40" s="35"/>
      <c r="D40" s="36"/>
      <c r="F40" s="32" t="s">
        <v>214</v>
      </c>
    </row>
    <row r="41" spans="1:6">
      <c r="A41" s="34"/>
      <c r="B41" s="35"/>
      <c r="C41" s="35"/>
      <c r="D41" s="36"/>
    </row>
    <row r="42" spans="1:6">
      <c r="A42" s="34"/>
      <c r="B42" s="35"/>
      <c r="C42" s="35"/>
      <c r="D42" s="36"/>
    </row>
    <row r="43" spans="1:6" ht="99.75">
      <c r="A43" s="59" t="s">
        <v>215</v>
      </c>
      <c r="B43" s="35"/>
      <c r="C43" s="35"/>
      <c r="D43" s="36"/>
    </row>
    <row r="44" spans="1:6">
      <c r="A44" s="34"/>
      <c r="B44" s="35"/>
      <c r="C44" s="35"/>
      <c r="D44" s="36"/>
    </row>
    <row r="45" spans="1:6" ht="13.5" thickBot="1">
      <c r="A45" s="60"/>
      <c r="B45" s="61"/>
      <c r="C45" s="61"/>
      <c r="D45" s="62"/>
    </row>
    <row r="46" spans="1:6">
      <c r="A46" s="266" t="s">
        <v>72</v>
      </c>
      <c r="B46" s="267"/>
      <c r="C46" s="267"/>
      <c r="D46" s="268"/>
    </row>
    <row r="47" spans="1:6">
      <c r="A47" s="269" t="s">
        <v>73</v>
      </c>
      <c r="B47" s="270"/>
      <c r="C47" s="270"/>
      <c r="D47" s="271"/>
    </row>
    <row r="48" spans="1:6">
      <c r="A48" s="269" t="s">
        <v>74</v>
      </c>
      <c r="B48" s="270"/>
      <c r="C48" s="270"/>
      <c r="D48" s="271"/>
    </row>
    <row r="49" spans="1:4">
      <c r="A49" s="34"/>
      <c r="B49" s="35"/>
      <c r="C49" s="35"/>
      <c r="D49" s="36"/>
    </row>
    <row r="50" spans="1:4">
      <c r="A50" s="272" t="s">
        <v>75</v>
      </c>
      <c r="B50" s="273"/>
      <c r="C50" s="273"/>
      <c r="D50" s="274"/>
    </row>
    <row r="51" spans="1:4" ht="13.5" thickBot="1">
      <c r="A51" s="275" t="s">
        <v>76</v>
      </c>
      <c r="B51" s="276"/>
      <c r="C51" s="276"/>
      <c r="D51" s="277"/>
    </row>
  </sheetData>
  <protectedRanges>
    <protectedRange sqref="B17:B20" name="Intervalo1"/>
    <protectedRange sqref="B30" name="Intervalo2_2"/>
  </protectedRanges>
  <mergeCells count="11">
    <mergeCell ref="A46:D46"/>
    <mergeCell ref="A47:D47"/>
    <mergeCell ref="A48:D48"/>
    <mergeCell ref="A50:D50"/>
    <mergeCell ref="A51:D51"/>
    <mergeCell ref="A11:D11"/>
    <mergeCell ref="A1:D6"/>
    <mergeCell ref="A7:D7"/>
    <mergeCell ref="A8:D8"/>
    <mergeCell ref="A9:D9"/>
    <mergeCell ref="A10:D10"/>
  </mergeCells>
  <printOptions horizontalCentered="1"/>
  <pageMargins left="1.1811023622047245" right="0.78740157480314965" top="0.98425196850393704" bottom="0.98425196850393704" header="0.51181102362204722" footer="0.51181102362204722"/>
  <pageSetup paperSize="9" scale="90" orientation="portrait" r:id="rId1"/>
  <headerFooter alignWithMargins="0"/>
  <legacyDrawing r:id="rId2"/>
  <oleObjects>
    <oleObject shapeId="2050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70C0"/>
  </sheetPr>
  <dimension ref="A1:AMJ65"/>
  <sheetViews>
    <sheetView view="pageBreakPreview" topLeftCell="A40" zoomScale="85" zoomScaleSheetLayoutView="85" workbookViewId="0">
      <selection activeCell="A7" sqref="A7:C10"/>
    </sheetView>
  </sheetViews>
  <sheetFormatPr defaultRowHeight="15"/>
  <cols>
    <col min="1" max="1" width="15" style="1"/>
    <col min="2" max="2" width="57" style="1"/>
    <col min="3" max="3" width="8.7109375" style="1" bestFit="1" customWidth="1"/>
    <col min="4" max="1024" width="9.140625" style="1"/>
  </cols>
  <sheetData>
    <row r="1" spans="1:3" s="32" customFormat="1" ht="12.75" customHeight="1">
      <c r="A1" s="278" t="s">
        <v>196</v>
      </c>
      <c r="B1" s="279"/>
      <c r="C1" s="280"/>
    </row>
    <row r="2" spans="1:3" s="32" customFormat="1" ht="15" customHeight="1">
      <c r="A2" s="281"/>
      <c r="B2" s="282"/>
      <c r="C2" s="283"/>
    </row>
    <row r="3" spans="1:3" s="32" customFormat="1" ht="15" customHeight="1">
      <c r="A3" s="281"/>
      <c r="B3" s="282"/>
      <c r="C3" s="283"/>
    </row>
    <row r="4" spans="1:3" s="32" customFormat="1" ht="15" customHeight="1">
      <c r="A4" s="281"/>
      <c r="B4" s="282"/>
      <c r="C4" s="283"/>
    </row>
    <row r="5" spans="1:3" s="32" customFormat="1" ht="15" customHeight="1">
      <c r="A5" s="281"/>
      <c r="B5" s="282"/>
      <c r="C5" s="283"/>
    </row>
    <row r="6" spans="1:3" s="32" customFormat="1" ht="15.75" customHeight="1" thickBot="1">
      <c r="A6" s="284"/>
      <c r="B6" s="285"/>
      <c r="C6" s="286"/>
    </row>
    <row r="7" spans="1:3">
      <c r="A7" s="287" t="s">
        <v>241</v>
      </c>
      <c r="B7" s="288"/>
      <c r="C7" s="289"/>
    </row>
    <row r="8" spans="1:3">
      <c r="A8" s="290"/>
      <c r="B8" s="291"/>
      <c r="C8" s="292"/>
    </row>
    <row r="9" spans="1:3">
      <c r="A9" s="290"/>
      <c r="B9" s="291"/>
      <c r="C9" s="292"/>
    </row>
    <row r="10" spans="1:3" ht="15.75" thickBot="1">
      <c r="A10" s="293"/>
      <c r="B10" s="294"/>
      <c r="C10" s="295"/>
    </row>
    <row r="11" spans="1:3" ht="14.25" customHeight="1" thickTop="1" thickBot="1">
      <c r="A11" s="298" t="s">
        <v>0</v>
      </c>
      <c r="B11" s="298"/>
      <c r="C11" s="2" t="s">
        <v>1</v>
      </c>
    </row>
    <row r="12" spans="1:3" ht="15.75" thickTop="1">
      <c r="A12" s="3" t="s">
        <v>2</v>
      </c>
      <c r="B12" s="4" t="s">
        <v>3</v>
      </c>
      <c r="C12" s="5">
        <v>0</v>
      </c>
    </row>
    <row r="13" spans="1:3">
      <c r="A13" s="6" t="s">
        <v>4</v>
      </c>
      <c r="B13" s="7" t="s">
        <v>5</v>
      </c>
      <c r="C13" s="8">
        <v>1.4999999999999999E-2</v>
      </c>
    </row>
    <row r="14" spans="1:3">
      <c r="A14" s="6" t="s">
        <v>6</v>
      </c>
      <c r="B14" s="7" t="s">
        <v>7</v>
      </c>
      <c r="C14" s="8">
        <v>0.01</v>
      </c>
    </row>
    <row r="15" spans="1:3">
      <c r="A15" s="6" t="s">
        <v>8</v>
      </c>
      <c r="B15" s="7" t="s">
        <v>9</v>
      </c>
      <c r="C15" s="8">
        <v>2E-3</v>
      </c>
    </row>
    <row r="16" spans="1:3">
      <c r="A16" s="6" t="s">
        <v>10</v>
      </c>
      <c r="B16" s="7" t="s">
        <v>11</v>
      </c>
      <c r="C16" s="8">
        <v>2.5000000000000001E-2</v>
      </c>
    </row>
    <row r="17" spans="1:3">
      <c r="A17" s="6" t="s">
        <v>12</v>
      </c>
      <c r="B17" s="7" t="s">
        <v>13</v>
      </c>
      <c r="C17" s="8">
        <v>0.08</v>
      </c>
    </row>
    <row r="18" spans="1:3">
      <c r="A18" s="6" t="s">
        <v>14</v>
      </c>
      <c r="B18" s="7" t="s">
        <v>15</v>
      </c>
      <c r="C18" s="8">
        <v>0.03</v>
      </c>
    </row>
    <row r="19" spans="1:3">
      <c r="A19" s="6" t="s">
        <v>16</v>
      </c>
      <c r="B19" s="7" t="s">
        <v>17</v>
      </c>
      <c r="C19" s="8">
        <v>6.0000000000000001E-3</v>
      </c>
    </row>
    <row r="20" spans="1:3">
      <c r="A20" s="6" t="s">
        <v>18</v>
      </c>
      <c r="B20" s="7" t="s">
        <v>19</v>
      </c>
      <c r="C20" s="8">
        <v>0.01</v>
      </c>
    </row>
    <row r="21" spans="1:3">
      <c r="A21" s="6"/>
      <c r="B21" s="9" t="s">
        <v>20</v>
      </c>
      <c r="C21" s="10">
        <f>SUM(C12:C20)</f>
        <v>0.17800000000000002</v>
      </c>
    </row>
    <row r="22" spans="1:3" ht="15.75" thickBot="1">
      <c r="A22" s="11"/>
      <c r="B22" s="12"/>
      <c r="C22" s="13"/>
    </row>
    <row r="23" spans="1:3" ht="14.25" customHeight="1" thickTop="1" thickBot="1">
      <c r="A23" s="298" t="s">
        <v>21</v>
      </c>
      <c r="B23" s="298"/>
      <c r="C23" s="14"/>
    </row>
    <row r="24" spans="1:3" ht="15.75" thickTop="1">
      <c r="A24" s="3" t="s">
        <v>22</v>
      </c>
      <c r="B24" s="4" t="s">
        <v>23</v>
      </c>
      <c r="C24" s="5">
        <v>0.17949999999999999</v>
      </c>
    </row>
    <row r="25" spans="1:3">
      <c r="A25" s="3" t="s">
        <v>24</v>
      </c>
      <c r="B25" s="7" t="s">
        <v>25</v>
      </c>
      <c r="C25" s="8">
        <v>4.3200000000000002E-2</v>
      </c>
    </row>
    <row r="26" spans="1:3">
      <c r="A26" s="3" t="s">
        <v>26</v>
      </c>
      <c r="B26" s="7" t="s">
        <v>27</v>
      </c>
      <c r="C26" s="8">
        <v>9.1999999999999998E-3</v>
      </c>
    </row>
    <row r="27" spans="1:3">
      <c r="A27" s="3" t="s">
        <v>28</v>
      </c>
      <c r="B27" s="7" t="s">
        <v>29</v>
      </c>
      <c r="C27" s="8">
        <v>0.1099</v>
      </c>
    </row>
    <row r="28" spans="1:3">
      <c r="A28" s="3" t="s">
        <v>30</v>
      </c>
      <c r="B28" s="7" t="s">
        <v>31</v>
      </c>
      <c r="C28" s="8">
        <v>8.0000000000000004E-4</v>
      </c>
    </row>
    <row r="29" spans="1:3">
      <c r="A29" s="3" t="s">
        <v>32</v>
      </c>
      <c r="B29" s="7" t="s">
        <v>33</v>
      </c>
      <c r="C29" s="8">
        <v>7.3000000000000001E-3</v>
      </c>
    </row>
    <row r="30" spans="1:3">
      <c r="A30" s="3" t="s">
        <v>34</v>
      </c>
      <c r="B30" s="7" t="s">
        <v>35</v>
      </c>
      <c r="C30" s="8">
        <v>1.47E-2</v>
      </c>
    </row>
    <row r="31" spans="1:3">
      <c r="A31" s="3" t="s">
        <v>36</v>
      </c>
      <c r="B31" s="7" t="s">
        <v>37</v>
      </c>
      <c r="C31" s="8">
        <v>1.1999999999999999E-3</v>
      </c>
    </row>
    <row r="32" spans="1:3">
      <c r="A32" s="3" t="s">
        <v>38</v>
      </c>
      <c r="B32" s="7" t="s">
        <v>39</v>
      </c>
      <c r="C32" s="8">
        <v>0.109</v>
      </c>
    </row>
    <row r="33" spans="1:3">
      <c r="A33" s="3" t="s">
        <v>40</v>
      </c>
      <c r="B33" s="7" t="s">
        <v>41</v>
      </c>
      <c r="C33" s="8">
        <v>2.9999999999999997E-4</v>
      </c>
    </row>
    <row r="34" spans="1:3">
      <c r="A34" s="3"/>
      <c r="B34" s="9" t="s">
        <v>42</v>
      </c>
      <c r="C34" s="10">
        <f>SUM(C24:C33)</f>
        <v>0.47509999999999997</v>
      </c>
    </row>
    <row r="35" spans="1:3" ht="15.75" thickBot="1">
      <c r="A35" s="11"/>
      <c r="B35" s="12"/>
      <c r="C35" s="13"/>
    </row>
    <row r="36" spans="1:3" ht="14.25" customHeight="1" thickTop="1" thickBot="1">
      <c r="A36" s="298" t="s">
        <v>43</v>
      </c>
      <c r="B36" s="298"/>
      <c r="C36" s="14"/>
    </row>
    <row r="37" spans="1:3" ht="15.75" thickTop="1">
      <c r="A37" s="3" t="s">
        <v>44</v>
      </c>
      <c r="B37" s="4" t="s">
        <v>45</v>
      </c>
      <c r="C37" s="15">
        <v>6.9000000000000006E-2</v>
      </c>
    </row>
    <row r="38" spans="1:3">
      <c r="A38" s="6" t="s">
        <v>46</v>
      </c>
      <c r="B38" s="7" t="s">
        <v>47</v>
      </c>
      <c r="C38" s="8">
        <v>3.8999999999999998E-3</v>
      </c>
    </row>
    <row r="39" spans="1:3">
      <c r="A39" s="3" t="s">
        <v>48</v>
      </c>
      <c r="B39" s="4" t="s">
        <v>49</v>
      </c>
      <c r="C39" s="5">
        <v>3.1E-2</v>
      </c>
    </row>
    <row r="40" spans="1:3">
      <c r="A40" s="6" t="s">
        <v>50</v>
      </c>
      <c r="B40" s="7" t="s">
        <v>51</v>
      </c>
      <c r="C40" s="8">
        <v>5.0700000000000002E-2</v>
      </c>
    </row>
    <row r="41" spans="1:3">
      <c r="A41" s="6" t="s">
        <v>52</v>
      </c>
      <c r="B41" s="7" t="s">
        <v>53</v>
      </c>
      <c r="C41" s="8">
        <v>5.7999999999999996E-3</v>
      </c>
    </row>
    <row r="42" spans="1:3">
      <c r="A42" s="6"/>
      <c r="B42" s="9" t="s">
        <v>54</v>
      </c>
      <c r="C42" s="10">
        <f>SUM(C37:C41)</f>
        <v>0.16040000000000001</v>
      </c>
    </row>
    <row r="43" spans="1:3" ht="15.75" thickBot="1">
      <c r="A43" s="11"/>
      <c r="B43" s="16"/>
      <c r="C43" s="17"/>
    </row>
    <row r="44" spans="1:3" ht="14.25" customHeight="1" thickTop="1" thickBot="1">
      <c r="A44" s="298" t="s">
        <v>55</v>
      </c>
      <c r="B44" s="298"/>
      <c r="C44" s="14"/>
    </row>
    <row r="45" spans="1:3" ht="15.75" thickTop="1">
      <c r="A45" s="3" t="s">
        <v>56</v>
      </c>
      <c r="B45" s="4" t="s">
        <v>57</v>
      </c>
      <c r="C45" s="15">
        <f>C21*C34</f>
        <v>8.4567799999999999E-2</v>
      </c>
    </row>
    <row r="46" spans="1:3" ht="24">
      <c r="A46" s="3" t="s">
        <v>58</v>
      </c>
      <c r="B46" s="4" t="s">
        <v>59</v>
      </c>
      <c r="C46" s="5">
        <f>(C21*C38)+(C17*C37)</f>
        <v>6.2142000000000005E-3</v>
      </c>
    </row>
    <row r="47" spans="1:3">
      <c r="A47" s="6"/>
      <c r="B47" s="9" t="s">
        <v>60</v>
      </c>
      <c r="C47" s="10">
        <f>SUM(C45:C46)</f>
        <v>9.0782000000000002E-2</v>
      </c>
    </row>
    <row r="48" spans="1:3" ht="15.75" thickBot="1">
      <c r="A48" s="18"/>
      <c r="B48" s="19"/>
      <c r="C48" s="17"/>
    </row>
    <row r="49" spans="1:3" ht="14.25" customHeight="1" thickTop="1" thickBot="1">
      <c r="A49" s="298" t="s">
        <v>61</v>
      </c>
      <c r="B49" s="298"/>
      <c r="C49" s="14"/>
    </row>
    <row r="50" spans="1:3" ht="15.75" thickTop="1">
      <c r="A50" s="3" t="s">
        <v>62</v>
      </c>
      <c r="B50" s="4" t="s">
        <v>63</v>
      </c>
      <c r="C50" s="15">
        <v>0.23910000000000001</v>
      </c>
    </row>
    <row r="51" spans="1:3">
      <c r="A51" s="3" t="s">
        <v>64</v>
      </c>
      <c r="B51" s="4" t="s">
        <v>65</v>
      </c>
      <c r="C51" s="5">
        <v>9.4500000000000001E-2</v>
      </c>
    </row>
    <row r="52" spans="1:3" ht="24">
      <c r="A52" s="3" t="s">
        <v>66</v>
      </c>
      <c r="B52" s="4" t="s">
        <v>67</v>
      </c>
      <c r="C52" s="5">
        <v>2.7E-2</v>
      </c>
    </row>
    <row r="53" spans="1:3">
      <c r="A53" s="3" t="s">
        <v>68</v>
      </c>
      <c r="B53" s="4" t="s">
        <v>69</v>
      </c>
      <c r="C53" s="5">
        <v>9.4700000000000006E-2</v>
      </c>
    </row>
    <row r="54" spans="1:3">
      <c r="A54" s="6"/>
      <c r="B54" s="9" t="s">
        <v>60</v>
      </c>
      <c r="C54" s="10">
        <f>SUM(C50:C53)</f>
        <v>0.45530000000000004</v>
      </c>
    </row>
    <row r="55" spans="1:3">
      <c r="A55" s="11"/>
      <c r="B55" s="12"/>
      <c r="C55" s="10"/>
    </row>
    <row r="56" spans="1:3">
      <c r="A56" s="6"/>
      <c r="B56" s="9"/>
      <c r="C56" s="10"/>
    </row>
    <row r="57" spans="1:3" ht="15.75" thickBot="1">
      <c r="A57" s="20"/>
      <c r="B57" s="21" t="s">
        <v>70</v>
      </c>
      <c r="C57" s="22">
        <f>C21+C34+C42+C47+C54</f>
        <v>1.3595820000000001</v>
      </c>
    </row>
    <row r="58" spans="1:3" ht="15.75" thickTop="1">
      <c r="A58" s="23"/>
      <c r="B58" s="24"/>
      <c r="C58" s="25"/>
    </row>
    <row r="59" spans="1:3" ht="80.25" customHeight="1">
      <c r="A59" s="300" t="s">
        <v>71</v>
      </c>
      <c r="B59" s="300"/>
      <c r="C59" s="300"/>
    </row>
    <row r="60" spans="1:3" ht="15" customHeight="1">
      <c r="A60" s="301" t="s">
        <v>72</v>
      </c>
      <c r="B60" s="301"/>
      <c r="C60" s="301"/>
    </row>
    <row r="61" spans="1:3">
      <c r="A61" s="296" t="s">
        <v>73</v>
      </c>
      <c r="B61" s="296"/>
      <c r="C61" s="296"/>
    </row>
    <row r="62" spans="1:3">
      <c r="A62" s="296" t="s">
        <v>74</v>
      </c>
      <c r="B62" s="296"/>
      <c r="C62" s="296"/>
    </row>
    <row r="63" spans="1:3">
      <c r="A63" s="297"/>
      <c r="B63" s="297"/>
      <c r="C63" s="297"/>
    </row>
    <row r="64" spans="1:3">
      <c r="A64" s="296" t="s">
        <v>75</v>
      </c>
      <c r="B64" s="296"/>
      <c r="C64" s="296"/>
    </row>
    <row r="65" spans="1:3">
      <c r="A65" s="299" t="s">
        <v>76</v>
      </c>
      <c r="B65" s="299"/>
      <c r="C65" s="299"/>
    </row>
  </sheetData>
  <mergeCells count="14">
    <mergeCell ref="A65:C65"/>
    <mergeCell ref="A44:B44"/>
    <mergeCell ref="A49:B49"/>
    <mergeCell ref="A59:C59"/>
    <mergeCell ref="A60:C60"/>
    <mergeCell ref="A61:C61"/>
    <mergeCell ref="A1:C6"/>
    <mergeCell ref="A7:C10"/>
    <mergeCell ref="A62:C62"/>
    <mergeCell ref="A63:C63"/>
    <mergeCell ref="A64:C64"/>
    <mergeCell ref="A11:B11"/>
    <mergeCell ref="A23:B23"/>
    <mergeCell ref="A36:B36"/>
  </mergeCells>
  <pageMargins left="0.51180555555555496" right="0.51180555555555496" top="0.78749999999999998" bottom="0.78749999999999998" header="0.51180555555555496" footer="0.51180555555555496"/>
  <pageSetup paperSize="9" firstPageNumber="0" orientation="portrait" r:id="rId1"/>
  <rowBreaks count="1" manualBreakCount="1">
    <brk id="48" max="16383" man="1"/>
  </rowBreaks>
  <legacyDrawing r:id="rId2"/>
  <oleObjects>
    <oleObject shapeId="3073" r:id="rId3"/>
  </oleObject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R239"/>
  <sheetViews>
    <sheetView view="pageBreakPreview" topLeftCell="A162" zoomScale="130" zoomScaleNormal="115" zoomScaleSheetLayoutView="130" workbookViewId="0">
      <selection activeCell="E245" sqref="E245"/>
    </sheetView>
  </sheetViews>
  <sheetFormatPr defaultRowHeight="15"/>
  <cols>
    <col min="1" max="1" width="4.85546875"/>
    <col min="2" max="2" width="12.140625"/>
    <col min="3" max="3" width="6.140625"/>
    <col min="4" max="5" width="9.5703125" customWidth="1"/>
    <col min="6" max="6" width="12.5703125" bestFit="1" customWidth="1"/>
    <col min="7" max="7" width="8.28515625" customWidth="1"/>
    <col min="8" max="8" width="10.7109375" customWidth="1"/>
    <col min="9" max="9" width="10.7109375" bestFit="1" customWidth="1"/>
    <col min="10" max="10" width="7.5703125"/>
    <col min="11" max="1025" width="8.7109375"/>
  </cols>
  <sheetData>
    <row r="1" spans="1:10" ht="138.75" customHeight="1">
      <c r="A1" s="354" t="s">
        <v>353</v>
      </c>
      <c r="B1" s="355"/>
      <c r="C1" s="355"/>
      <c r="D1" s="355"/>
      <c r="E1" s="355"/>
      <c r="F1" s="355"/>
      <c r="G1" s="355"/>
      <c r="H1" s="355"/>
      <c r="I1" s="355"/>
      <c r="J1" s="356"/>
    </row>
    <row r="2" spans="1:10" ht="15.75" customHeight="1">
      <c r="A2" s="357" t="s">
        <v>135</v>
      </c>
      <c r="B2" s="358"/>
      <c r="C2" s="358"/>
      <c r="D2" s="358"/>
      <c r="E2" s="358"/>
      <c r="F2" s="358"/>
      <c r="G2" s="358"/>
      <c r="H2" s="359" t="s">
        <v>362</v>
      </c>
      <c r="I2" s="360" t="s">
        <v>78</v>
      </c>
      <c r="J2" s="361"/>
    </row>
    <row r="3" spans="1:10" s="27" customFormat="1" ht="15.75" customHeight="1">
      <c r="A3" s="357"/>
      <c r="B3" s="358"/>
      <c r="C3" s="358"/>
      <c r="D3" s="358"/>
      <c r="E3" s="358"/>
      <c r="F3" s="358"/>
      <c r="G3" s="358"/>
      <c r="H3" s="359"/>
      <c r="I3" s="360">
        <v>42269</v>
      </c>
      <c r="J3" s="361"/>
    </row>
    <row r="4" spans="1:10" ht="16.5">
      <c r="A4" s="351" t="s">
        <v>79</v>
      </c>
      <c r="B4" s="352"/>
      <c r="C4" s="352"/>
      <c r="D4" s="352"/>
      <c r="E4" s="352"/>
      <c r="F4" s="352"/>
      <c r="G4" s="352"/>
      <c r="H4" s="352"/>
      <c r="I4" s="352"/>
      <c r="J4" s="353"/>
    </row>
    <row r="5" spans="1:10" ht="16.5">
      <c r="A5" s="351" t="s">
        <v>281</v>
      </c>
      <c r="B5" s="352"/>
      <c r="C5" s="352"/>
      <c r="D5" s="352"/>
      <c r="E5" s="352"/>
      <c r="F5" s="352"/>
      <c r="G5" s="352"/>
      <c r="H5" s="352"/>
      <c r="I5" s="352"/>
      <c r="J5" s="353"/>
    </row>
    <row r="6" spans="1:10" ht="16.5">
      <c r="A6" s="351" t="s">
        <v>282</v>
      </c>
      <c r="B6" s="352"/>
      <c r="C6" s="352"/>
      <c r="D6" s="352"/>
      <c r="E6" s="352"/>
      <c r="F6" s="352"/>
      <c r="G6" s="352"/>
      <c r="H6" s="352"/>
      <c r="I6" s="352"/>
      <c r="J6" s="353"/>
    </row>
    <row r="7" spans="1:10" ht="48" customHeight="1">
      <c r="A7" s="362" t="s">
        <v>307</v>
      </c>
      <c r="B7" s="363"/>
      <c r="C7" s="363"/>
      <c r="D7" s="363"/>
      <c r="E7" s="363"/>
      <c r="F7" s="363"/>
      <c r="G7" s="363"/>
      <c r="H7" s="363"/>
      <c r="I7" s="363"/>
      <c r="J7" s="364"/>
    </row>
    <row r="8" spans="1:10" ht="48" customHeight="1">
      <c r="A8" s="365"/>
      <c r="B8" s="366"/>
      <c r="C8" s="366"/>
      <c r="D8" s="366"/>
      <c r="E8" s="366"/>
      <c r="F8" s="366"/>
      <c r="G8" s="366"/>
      <c r="H8" s="366"/>
      <c r="I8" s="366"/>
      <c r="J8" s="367"/>
    </row>
    <row r="9" spans="1:10">
      <c r="A9" s="98" t="s">
        <v>136</v>
      </c>
      <c r="B9" s="97" t="s">
        <v>137</v>
      </c>
      <c r="C9" s="97" t="s">
        <v>82</v>
      </c>
      <c r="D9" s="368" t="s">
        <v>138</v>
      </c>
      <c r="E9" s="368"/>
      <c r="F9" s="368"/>
      <c r="G9" s="368"/>
      <c r="H9" s="368"/>
      <c r="I9" s="97" t="s">
        <v>84</v>
      </c>
      <c r="J9" s="99" t="s">
        <v>139</v>
      </c>
    </row>
    <row r="10" spans="1:10">
      <c r="A10" s="100" t="s">
        <v>89</v>
      </c>
      <c r="B10" s="369" t="s">
        <v>90</v>
      </c>
      <c r="C10" s="369"/>
      <c r="D10" s="369"/>
      <c r="E10" s="369"/>
      <c r="F10" s="369"/>
      <c r="G10" s="369"/>
      <c r="H10" s="369"/>
      <c r="I10" s="369"/>
      <c r="J10" s="370"/>
    </row>
    <row r="11" spans="1:10" ht="42" hidden="1" customHeight="1">
      <c r="A11" s="82" t="s">
        <v>91</v>
      </c>
      <c r="B11" s="71" t="s">
        <v>140</v>
      </c>
      <c r="C11" s="71" t="s">
        <v>92</v>
      </c>
      <c r="D11" s="306" t="s">
        <v>228</v>
      </c>
      <c r="E11" s="306"/>
      <c r="F11" s="306"/>
      <c r="G11" s="306"/>
      <c r="H11" s="306"/>
      <c r="I11" s="71" t="s">
        <v>131</v>
      </c>
      <c r="J11" s="83">
        <f>H14</f>
        <v>12</v>
      </c>
    </row>
    <row r="12" spans="1:10" hidden="1">
      <c r="A12" s="84"/>
      <c r="B12" s="73"/>
      <c r="C12" s="73"/>
      <c r="D12" s="307" t="s">
        <v>141</v>
      </c>
      <c r="E12" s="307"/>
      <c r="F12" s="307"/>
      <c r="G12" s="307"/>
      <c r="H12" s="307"/>
      <c r="I12" s="73"/>
      <c r="J12" s="85"/>
    </row>
    <row r="13" spans="1:10" hidden="1">
      <c r="A13" s="84"/>
      <c r="B13" s="73"/>
      <c r="C13" s="73"/>
      <c r="D13" s="307" t="s">
        <v>142</v>
      </c>
      <c r="E13" s="307"/>
      <c r="F13" s="307" t="s">
        <v>143</v>
      </c>
      <c r="G13" s="307"/>
      <c r="H13" s="71" t="s">
        <v>144</v>
      </c>
      <c r="I13" s="73"/>
      <c r="J13" s="85"/>
    </row>
    <row r="14" spans="1:10" hidden="1">
      <c r="A14" s="84"/>
      <c r="B14" s="73"/>
      <c r="C14" s="73"/>
      <c r="D14" s="303">
        <v>4</v>
      </c>
      <c r="E14" s="303"/>
      <c r="F14" s="303">
        <v>3</v>
      </c>
      <c r="G14" s="303"/>
      <c r="H14" s="74">
        <f>D14*F14</f>
        <v>12</v>
      </c>
      <c r="I14" s="73"/>
      <c r="J14" s="85"/>
    </row>
    <row r="15" spans="1:10" hidden="1">
      <c r="A15" s="308"/>
      <c r="B15" s="309"/>
      <c r="C15" s="309"/>
      <c r="D15" s="309"/>
      <c r="E15" s="309"/>
      <c r="F15" s="309"/>
      <c r="G15" s="309"/>
      <c r="H15" s="309"/>
      <c r="I15" s="309"/>
      <c r="J15" s="310"/>
    </row>
    <row r="16" spans="1:10">
      <c r="A16" s="82" t="s">
        <v>91</v>
      </c>
      <c r="B16" s="71" t="s">
        <v>145</v>
      </c>
      <c r="C16" s="71" t="s">
        <v>92</v>
      </c>
      <c r="D16" s="307" t="s">
        <v>229</v>
      </c>
      <c r="E16" s="307"/>
      <c r="F16" s="307"/>
      <c r="G16" s="307"/>
      <c r="H16" s="307"/>
      <c r="I16" s="71" t="s">
        <v>131</v>
      </c>
      <c r="J16" s="83">
        <f>H19</f>
        <v>8</v>
      </c>
    </row>
    <row r="17" spans="1:12">
      <c r="A17" s="84"/>
      <c r="B17" s="73"/>
      <c r="C17" s="73"/>
      <c r="D17" s="307" t="s">
        <v>141</v>
      </c>
      <c r="E17" s="307"/>
      <c r="F17" s="307"/>
      <c r="G17" s="307"/>
      <c r="H17" s="307"/>
      <c r="I17" s="73"/>
      <c r="J17" s="85"/>
    </row>
    <row r="18" spans="1:12">
      <c r="A18" s="84"/>
      <c r="B18" s="73"/>
      <c r="C18" s="73"/>
      <c r="D18" s="307" t="s">
        <v>142</v>
      </c>
      <c r="E18" s="307"/>
      <c r="F18" s="307" t="s">
        <v>143</v>
      </c>
      <c r="G18" s="307"/>
      <c r="H18" s="71" t="s">
        <v>144</v>
      </c>
      <c r="I18" s="73"/>
      <c r="J18" s="85"/>
      <c r="K18" s="28"/>
    </row>
    <row r="19" spans="1:12">
      <c r="A19" s="84"/>
      <c r="B19" s="73"/>
      <c r="C19" s="73"/>
      <c r="D19" s="303">
        <v>2</v>
      </c>
      <c r="E19" s="303"/>
      <c r="F19" s="303">
        <v>4</v>
      </c>
      <c r="G19" s="303"/>
      <c r="H19" s="74">
        <f>D19*F19</f>
        <v>8</v>
      </c>
      <c r="I19" s="73"/>
      <c r="J19" s="85"/>
    </row>
    <row r="20" spans="1:12">
      <c r="A20" s="308"/>
      <c r="B20" s="309"/>
      <c r="C20" s="309"/>
      <c r="D20" s="309"/>
      <c r="E20" s="309"/>
      <c r="F20" s="309"/>
      <c r="G20" s="309"/>
      <c r="H20" s="309"/>
      <c r="I20" s="309"/>
      <c r="J20" s="310"/>
      <c r="K20" s="28"/>
    </row>
    <row r="21" spans="1:12" ht="32.25" customHeight="1">
      <c r="A21" s="82" t="s">
        <v>93</v>
      </c>
      <c r="B21" s="71" t="s">
        <v>146</v>
      </c>
      <c r="C21" s="71" t="s">
        <v>92</v>
      </c>
      <c r="D21" s="336" t="s">
        <v>230</v>
      </c>
      <c r="E21" s="336"/>
      <c r="F21" s="336"/>
      <c r="G21" s="336"/>
      <c r="H21" s="336"/>
      <c r="I21" s="71" t="s">
        <v>131</v>
      </c>
      <c r="J21" s="83">
        <f>H24</f>
        <v>380</v>
      </c>
      <c r="K21" s="28"/>
      <c r="L21" s="28"/>
    </row>
    <row r="22" spans="1:12">
      <c r="A22" s="84"/>
      <c r="B22" s="73"/>
      <c r="C22" s="73"/>
      <c r="D22" s="307" t="s">
        <v>242</v>
      </c>
      <c r="E22" s="307"/>
      <c r="F22" s="307"/>
      <c r="G22" s="307"/>
      <c r="H22" s="307"/>
      <c r="I22" s="73"/>
      <c r="J22" s="85"/>
      <c r="K22" s="28"/>
    </row>
    <row r="23" spans="1:12">
      <c r="A23" s="84"/>
      <c r="B23" s="73"/>
      <c r="C23" s="73"/>
      <c r="D23" s="307" t="s">
        <v>142</v>
      </c>
      <c r="E23" s="307"/>
      <c r="F23" s="307" t="s">
        <v>143</v>
      </c>
      <c r="G23" s="307"/>
      <c r="H23" s="71" t="s">
        <v>144</v>
      </c>
      <c r="I23" s="73"/>
      <c r="J23" s="85"/>
      <c r="K23" s="28"/>
    </row>
    <row r="24" spans="1:12">
      <c r="A24" s="84"/>
      <c r="B24" s="73"/>
      <c r="C24" s="73"/>
      <c r="D24" s="303">
        <v>20</v>
      </c>
      <c r="E24" s="303"/>
      <c r="F24" s="303">
        <v>19</v>
      </c>
      <c r="G24" s="303"/>
      <c r="H24" s="74">
        <f>D24*F24</f>
        <v>380</v>
      </c>
      <c r="I24" s="73"/>
      <c r="J24" s="85"/>
      <c r="K24" s="28"/>
    </row>
    <row r="25" spans="1:12">
      <c r="A25" s="308"/>
      <c r="B25" s="309"/>
      <c r="C25" s="309"/>
      <c r="D25" s="309"/>
      <c r="E25" s="309"/>
      <c r="F25" s="309"/>
      <c r="G25" s="309"/>
      <c r="H25" s="309"/>
      <c r="I25" s="309"/>
      <c r="J25" s="310"/>
      <c r="K25" s="28"/>
    </row>
    <row r="26" spans="1:12" ht="33.75" hidden="1" customHeight="1">
      <c r="A26" s="82" t="s">
        <v>95</v>
      </c>
      <c r="B26" s="71" t="s">
        <v>147</v>
      </c>
      <c r="C26" s="71" t="s">
        <v>92</v>
      </c>
      <c r="D26" s="336" t="s">
        <v>148</v>
      </c>
      <c r="E26" s="336"/>
      <c r="F26" s="336"/>
      <c r="G26" s="336"/>
      <c r="H26" s="336"/>
      <c r="I26" s="71" t="s">
        <v>131</v>
      </c>
      <c r="J26" s="83">
        <f>I29</f>
        <v>205.8</v>
      </c>
      <c r="K26" s="28"/>
    </row>
    <row r="27" spans="1:12" hidden="1">
      <c r="A27" s="84"/>
      <c r="B27" s="73"/>
      <c r="C27" s="73"/>
      <c r="D27" s="307" t="s">
        <v>149</v>
      </c>
      <c r="E27" s="307"/>
      <c r="F27" s="307"/>
      <c r="G27" s="307"/>
      <c r="H27" s="307"/>
      <c r="I27" s="73"/>
      <c r="J27" s="85"/>
      <c r="K27" s="28"/>
    </row>
    <row r="28" spans="1:12" hidden="1">
      <c r="A28" s="84"/>
      <c r="B28" s="73"/>
      <c r="C28" s="73"/>
      <c r="D28" s="307" t="s">
        <v>142</v>
      </c>
      <c r="E28" s="307"/>
      <c r="F28" s="307" t="s">
        <v>143</v>
      </c>
      <c r="G28" s="307"/>
      <c r="H28" s="71" t="s">
        <v>150</v>
      </c>
      <c r="I28" s="71" t="s">
        <v>144</v>
      </c>
      <c r="J28" s="85"/>
      <c r="K28" s="28"/>
    </row>
    <row r="29" spans="1:12" hidden="1">
      <c r="A29" s="84"/>
      <c r="B29" s="73"/>
      <c r="C29" s="73"/>
      <c r="D29" s="303">
        <v>25</v>
      </c>
      <c r="E29" s="303"/>
      <c r="F29" s="303">
        <v>24</v>
      </c>
      <c r="G29" s="303"/>
      <c r="H29" s="74">
        <v>2.1</v>
      </c>
      <c r="I29" s="73">
        <f>(2*D29+2*F29)*H29</f>
        <v>205.8</v>
      </c>
      <c r="J29" s="85"/>
    </row>
    <row r="30" spans="1:12" hidden="1">
      <c r="A30" s="308"/>
      <c r="B30" s="309"/>
      <c r="C30" s="309"/>
      <c r="D30" s="309"/>
      <c r="E30" s="309"/>
      <c r="F30" s="309"/>
      <c r="G30" s="309"/>
      <c r="H30" s="309"/>
      <c r="I30" s="309"/>
      <c r="J30" s="310"/>
    </row>
    <row r="31" spans="1:12" ht="54" customHeight="1">
      <c r="A31" s="82" t="s">
        <v>95</v>
      </c>
      <c r="B31" s="71">
        <v>20812</v>
      </c>
      <c r="C31" s="71" t="s">
        <v>189</v>
      </c>
      <c r="D31" s="336" t="s">
        <v>151</v>
      </c>
      <c r="E31" s="336"/>
      <c r="F31" s="336"/>
      <c r="G31" s="336"/>
      <c r="H31" s="336"/>
      <c r="I31" s="71" t="s">
        <v>152</v>
      </c>
      <c r="J31" s="83">
        <f>H34</f>
        <v>1</v>
      </c>
    </row>
    <row r="32" spans="1:12">
      <c r="A32" s="84"/>
      <c r="B32" s="73"/>
      <c r="C32" s="73"/>
      <c r="D32" s="307" t="s">
        <v>141</v>
      </c>
      <c r="E32" s="307"/>
      <c r="F32" s="307"/>
      <c r="G32" s="307"/>
      <c r="H32" s="307"/>
      <c r="I32" s="73"/>
      <c r="J32" s="85"/>
    </row>
    <row r="33" spans="1:10">
      <c r="A33" s="84"/>
      <c r="B33" s="73"/>
      <c r="C33" s="73"/>
      <c r="D33" s="307"/>
      <c r="E33" s="307"/>
      <c r="F33" s="307"/>
      <c r="G33" s="307"/>
      <c r="H33" s="71" t="s">
        <v>153</v>
      </c>
      <c r="I33" s="73"/>
      <c r="J33" s="85"/>
    </row>
    <row r="34" spans="1:10">
      <c r="A34" s="84"/>
      <c r="B34" s="73"/>
      <c r="C34" s="73"/>
      <c r="D34" s="303"/>
      <c r="E34" s="303"/>
      <c r="F34" s="303"/>
      <c r="G34" s="303"/>
      <c r="H34" s="74">
        <v>1</v>
      </c>
      <c r="I34" s="73"/>
      <c r="J34" s="85"/>
    </row>
    <row r="35" spans="1:10">
      <c r="A35" s="308"/>
      <c r="B35" s="309"/>
      <c r="C35" s="309"/>
      <c r="D35" s="309"/>
      <c r="E35" s="309"/>
      <c r="F35" s="309"/>
      <c r="G35" s="309"/>
      <c r="H35" s="309"/>
      <c r="I35" s="309"/>
      <c r="J35" s="310"/>
    </row>
    <row r="36" spans="1:10" ht="42" customHeight="1">
      <c r="A36" s="82" t="s">
        <v>96</v>
      </c>
      <c r="B36" s="71">
        <v>20714</v>
      </c>
      <c r="C36" s="71" t="s">
        <v>189</v>
      </c>
      <c r="D36" s="336" t="s">
        <v>100</v>
      </c>
      <c r="E36" s="336"/>
      <c r="F36" s="336"/>
      <c r="G36" s="336"/>
      <c r="H36" s="336"/>
      <c r="I36" s="71" t="s">
        <v>152</v>
      </c>
      <c r="J36" s="83">
        <f>H39</f>
        <v>1</v>
      </c>
    </row>
    <row r="37" spans="1:10">
      <c r="A37" s="84"/>
      <c r="B37" s="73"/>
      <c r="C37" s="73"/>
      <c r="D37" s="307" t="s">
        <v>141</v>
      </c>
      <c r="E37" s="307"/>
      <c r="F37" s="307"/>
      <c r="G37" s="307"/>
      <c r="H37" s="307"/>
      <c r="I37" s="73"/>
      <c r="J37" s="85"/>
    </row>
    <row r="38" spans="1:10">
      <c r="A38" s="84"/>
      <c r="B38" s="73"/>
      <c r="C38" s="73"/>
      <c r="D38" s="307"/>
      <c r="E38" s="307"/>
      <c r="F38" s="307"/>
      <c r="G38" s="307"/>
      <c r="H38" s="71" t="s">
        <v>153</v>
      </c>
      <c r="I38" s="73"/>
      <c r="J38" s="85"/>
    </row>
    <row r="39" spans="1:10">
      <c r="A39" s="84"/>
      <c r="B39" s="73"/>
      <c r="C39" s="73"/>
      <c r="D39" s="303"/>
      <c r="E39" s="303"/>
      <c r="F39" s="303"/>
      <c r="G39" s="303"/>
      <c r="H39" s="74">
        <v>1</v>
      </c>
      <c r="I39" s="73"/>
      <c r="J39" s="85"/>
    </row>
    <row r="40" spans="1:10">
      <c r="A40" s="308"/>
      <c r="B40" s="309"/>
      <c r="C40" s="309"/>
      <c r="D40" s="309"/>
      <c r="E40" s="309"/>
      <c r="F40" s="309"/>
      <c r="G40" s="309"/>
      <c r="H40" s="309"/>
      <c r="I40" s="309"/>
      <c r="J40" s="310"/>
    </row>
    <row r="41" spans="1:10" ht="22.5" customHeight="1">
      <c r="A41" s="82" t="s">
        <v>98</v>
      </c>
      <c r="B41" s="71" t="s">
        <v>154</v>
      </c>
      <c r="C41" s="71" t="s">
        <v>92</v>
      </c>
      <c r="D41" s="336" t="s">
        <v>101</v>
      </c>
      <c r="E41" s="336"/>
      <c r="F41" s="336"/>
      <c r="G41" s="336"/>
      <c r="H41" s="336"/>
      <c r="I41" s="71" t="s">
        <v>131</v>
      </c>
      <c r="J41" s="83">
        <f>H44</f>
        <v>380</v>
      </c>
    </row>
    <row r="42" spans="1:10">
      <c r="A42" s="84"/>
      <c r="B42" s="73"/>
      <c r="C42" s="73"/>
      <c r="D42" s="307" t="s">
        <v>141</v>
      </c>
      <c r="E42" s="307"/>
      <c r="F42" s="307"/>
      <c r="G42" s="307"/>
      <c r="H42" s="307"/>
      <c r="I42" s="73"/>
      <c r="J42" s="85"/>
    </row>
    <row r="43" spans="1:10">
      <c r="A43" s="84"/>
      <c r="B43" s="73"/>
      <c r="C43" s="73"/>
      <c r="D43" s="307" t="s">
        <v>142</v>
      </c>
      <c r="E43" s="307"/>
      <c r="F43" s="307" t="s">
        <v>143</v>
      </c>
      <c r="G43" s="307"/>
      <c r="H43" s="71" t="s">
        <v>144</v>
      </c>
      <c r="I43" s="73"/>
      <c r="J43" s="85"/>
    </row>
    <row r="44" spans="1:10">
      <c r="A44" s="84"/>
      <c r="B44" s="73"/>
      <c r="C44" s="73"/>
      <c r="D44" s="303">
        <v>20</v>
      </c>
      <c r="E44" s="303"/>
      <c r="F44" s="303">
        <v>19</v>
      </c>
      <c r="G44" s="303"/>
      <c r="H44" s="74">
        <f>D44*F44</f>
        <v>380</v>
      </c>
      <c r="I44" s="73"/>
      <c r="J44" s="85"/>
    </row>
    <row r="45" spans="1:10">
      <c r="A45" s="308"/>
      <c r="B45" s="309"/>
      <c r="C45" s="309"/>
      <c r="D45" s="309"/>
      <c r="E45" s="309"/>
      <c r="F45" s="309"/>
      <c r="G45" s="309"/>
      <c r="H45" s="309"/>
      <c r="I45" s="309"/>
      <c r="J45" s="310"/>
    </row>
    <row r="46" spans="1:10">
      <c r="A46" s="81" t="s">
        <v>103</v>
      </c>
      <c r="B46" s="304" t="s">
        <v>104</v>
      </c>
      <c r="C46" s="304"/>
      <c r="D46" s="304"/>
      <c r="E46" s="304"/>
      <c r="F46" s="304"/>
      <c r="G46" s="304"/>
      <c r="H46" s="304"/>
      <c r="I46" s="304"/>
      <c r="J46" s="305"/>
    </row>
    <row r="47" spans="1:10" ht="15" customHeight="1">
      <c r="A47" s="82" t="s">
        <v>105</v>
      </c>
      <c r="B47" s="71" t="s">
        <v>155</v>
      </c>
      <c r="C47" s="71" t="s">
        <v>92</v>
      </c>
      <c r="D47" s="336" t="s">
        <v>237</v>
      </c>
      <c r="E47" s="336"/>
      <c r="F47" s="336"/>
      <c r="G47" s="336"/>
      <c r="H47" s="336"/>
      <c r="I47" s="71" t="s">
        <v>156</v>
      </c>
      <c r="J47" s="86">
        <f>SUM(J50:J52)</f>
        <v>62.365799999999993</v>
      </c>
    </row>
    <row r="48" spans="1:10">
      <c r="A48" s="84"/>
      <c r="B48" s="73"/>
      <c r="C48" s="73"/>
      <c r="D48" s="307" t="s">
        <v>256</v>
      </c>
      <c r="E48" s="307"/>
      <c r="F48" s="307"/>
      <c r="G48" s="307"/>
      <c r="H48" s="307"/>
      <c r="I48" s="73"/>
      <c r="J48" s="85"/>
    </row>
    <row r="49" spans="1:10">
      <c r="A49" s="84"/>
      <c r="B49" s="73"/>
      <c r="C49" s="73"/>
      <c r="D49" s="307" t="s">
        <v>157</v>
      </c>
      <c r="E49" s="307"/>
      <c r="F49" s="71" t="s">
        <v>158</v>
      </c>
      <c r="G49" s="71" t="s">
        <v>143</v>
      </c>
      <c r="H49" s="71" t="s">
        <v>142</v>
      </c>
      <c r="I49" s="71" t="s">
        <v>159</v>
      </c>
      <c r="J49" s="87" t="s">
        <v>144</v>
      </c>
    </row>
    <row r="50" spans="1:10">
      <c r="A50" s="84"/>
      <c r="B50" s="73"/>
      <c r="C50" s="73"/>
      <c r="D50" s="303" t="s">
        <v>283</v>
      </c>
      <c r="E50" s="303"/>
      <c r="F50" s="75">
        <v>14</v>
      </c>
      <c r="G50" s="74">
        <v>0.8</v>
      </c>
      <c r="H50" s="74">
        <v>0.8</v>
      </c>
      <c r="I50" s="73">
        <v>1.65</v>
      </c>
      <c r="J50" s="88">
        <f>((G50+0.2)*(H50+0.2)*(I50+0.1))*F50</f>
        <v>24.5</v>
      </c>
    </row>
    <row r="51" spans="1:10">
      <c r="A51" s="84"/>
      <c r="B51" s="73"/>
      <c r="C51" s="73"/>
      <c r="D51" s="303" t="s">
        <v>284</v>
      </c>
      <c r="E51" s="303"/>
      <c r="F51" s="75">
        <v>2</v>
      </c>
      <c r="G51" s="74">
        <v>0.15</v>
      </c>
      <c r="H51" s="74">
        <f>5.75*3</f>
        <v>17.25</v>
      </c>
      <c r="I51" s="141">
        <f>(1.87+0.89)/2</f>
        <v>1.3800000000000001</v>
      </c>
      <c r="J51" s="128">
        <f>((G51+0.2)*(H51+0.2)*(I51+0.1))*F51</f>
        <v>18.078199999999999</v>
      </c>
    </row>
    <row r="52" spans="1:10">
      <c r="A52" s="84"/>
      <c r="B52" s="73"/>
      <c r="C52" s="73"/>
      <c r="D52" s="303" t="s">
        <v>285</v>
      </c>
      <c r="E52" s="303"/>
      <c r="F52" s="75">
        <v>2</v>
      </c>
      <c r="G52" s="74">
        <v>0.15</v>
      </c>
      <c r="H52" s="74">
        <f>(4.7*2+4.75*2)</f>
        <v>18.899999999999999</v>
      </c>
      <c r="I52" s="73">
        <f>(1.87+0.89)/2</f>
        <v>1.3800000000000001</v>
      </c>
      <c r="J52" s="128">
        <f t="shared" ref="J52" si="0">((G52+0.2)*(H52+0.2)*(I52+0.1))*F52</f>
        <v>19.787599999999998</v>
      </c>
    </row>
    <row r="53" spans="1:10">
      <c r="A53" s="308"/>
      <c r="B53" s="309"/>
      <c r="C53" s="309"/>
      <c r="D53" s="309"/>
      <c r="E53" s="309"/>
      <c r="F53" s="309"/>
      <c r="G53" s="309"/>
      <c r="H53" s="309"/>
      <c r="I53" s="309"/>
      <c r="J53" s="310"/>
    </row>
    <row r="54" spans="1:10" ht="15" hidden="1" customHeight="1">
      <c r="A54" s="82" t="s">
        <v>106</v>
      </c>
      <c r="B54" s="71">
        <v>79482</v>
      </c>
      <c r="C54" s="71" t="s">
        <v>92</v>
      </c>
      <c r="D54" s="336" t="s">
        <v>238</v>
      </c>
      <c r="E54" s="336"/>
      <c r="F54" s="336"/>
      <c r="G54" s="336"/>
      <c r="H54" s="336"/>
      <c r="I54" s="71" t="s">
        <v>156</v>
      </c>
      <c r="J54" s="83">
        <f>SUM(J60:J60)</f>
        <v>512.51475000000005</v>
      </c>
    </row>
    <row r="55" spans="1:10" hidden="1">
      <c r="A55" s="84"/>
      <c r="B55" s="73"/>
      <c r="C55" s="73"/>
      <c r="D55" s="307" t="s">
        <v>287</v>
      </c>
      <c r="E55" s="307"/>
      <c r="F55" s="307"/>
      <c r="G55" s="307"/>
      <c r="H55" s="307"/>
      <c r="I55" s="73"/>
      <c r="J55" s="85"/>
    </row>
    <row r="56" spans="1:10" s="27" customFormat="1" hidden="1">
      <c r="A56" s="140"/>
      <c r="B56" s="141"/>
      <c r="C56" s="141"/>
      <c r="D56" s="307" t="s">
        <v>288</v>
      </c>
      <c r="E56" s="307"/>
      <c r="F56" s="307" t="s">
        <v>289</v>
      </c>
      <c r="G56" s="307"/>
      <c r="H56" s="142" t="s">
        <v>290</v>
      </c>
      <c r="I56" s="142"/>
      <c r="J56" s="87" t="s">
        <v>144</v>
      </c>
    </row>
    <row r="57" spans="1:10" s="27" customFormat="1" hidden="1">
      <c r="A57" s="140"/>
      <c r="B57" s="141"/>
      <c r="C57" s="141"/>
      <c r="D57" s="303">
        <v>1.87</v>
      </c>
      <c r="E57" s="303"/>
      <c r="F57" s="303">
        <v>0.89</v>
      </c>
      <c r="G57" s="303"/>
      <c r="H57" s="143">
        <v>18.25</v>
      </c>
      <c r="I57" s="141"/>
      <c r="J57" s="144">
        <f>((D57+F57)*H57)/2</f>
        <v>25.185000000000002</v>
      </c>
    </row>
    <row r="58" spans="1:10" s="27" customFormat="1" hidden="1">
      <c r="A58" s="140"/>
      <c r="B58" s="141"/>
      <c r="C58" s="141"/>
      <c r="D58" s="307" t="s">
        <v>292</v>
      </c>
      <c r="E58" s="307"/>
      <c r="F58" s="307"/>
      <c r="G58" s="307"/>
      <c r="H58" s="307"/>
      <c r="I58" s="141"/>
      <c r="J58" s="144"/>
    </row>
    <row r="59" spans="1:10" hidden="1">
      <c r="A59" s="84"/>
      <c r="B59" s="73"/>
      <c r="C59" s="73"/>
      <c r="D59" s="307"/>
      <c r="E59" s="307"/>
      <c r="F59" s="307" t="s">
        <v>291</v>
      </c>
      <c r="G59" s="307"/>
      <c r="H59" s="71" t="s">
        <v>142</v>
      </c>
      <c r="I59" s="71"/>
      <c r="J59" s="87" t="s">
        <v>144</v>
      </c>
    </row>
    <row r="60" spans="1:10" hidden="1">
      <c r="A60" s="84"/>
      <c r="B60" s="73"/>
      <c r="C60" s="73"/>
      <c r="D60" s="303" t="s">
        <v>286</v>
      </c>
      <c r="E60" s="303"/>
      <c r="F60" s="303">
        <f>J57</f>
        <v>25.185000000000002</v>
      </c>
      <c r="G60" s="303"/>
      <c r="H60" s="74">
        <v>20.350000000000001</v>
      </c>
      <c r="I60" s="73"/>
      <c r="J60" s="89">
        <f>F60*H60</f>
        <v>512.51475000000005</v>
      </c>
    </row>
    <row r="61" spans="1:10" hidden="1">
      <c r="A61" s="308"/>
      <c r="B61" s="309"/>
      <c r="C61" s="309"/>
      <c r="D61" s="309"/>
      <c r="E61" s="309"/>
      <c r="F61" s="309"/>
      <c r="G61" s="309"/>
      <c r="H61" s="309"/>
      <c r="I61" s="309"/>
      <c r="J61" s="310"/>
    </row>
    <row r="62" spans="1:10" ht="15" customHeight="1">
      <c r="A62" s="82" t="s">
        <v>106</v>
      </c>
      <c r="B62" s="71" t="s">
        <v>160</v>
      </c>
      <c r="C62" s="71" t="s">
        <v>92</v>
      </c>
      <c r="D62" s="336" t="s">
        <v>107</v>
      </c>
      <c r="E62" s="336"/>
      <c r="F62" s="336"/>
      <c r="G62" s="336"/>
      <c r="H62" s="336"/>
      <c r="I62" s="71" t="s">
        <v>156</v>
      </c>
      <c r="J62" s="83">
        <f>I67</f>
        <v>40.749449999999996</v>
      </c>
    </row>
    <row r="63" spans="1:10">
      <c r="A63" s="84"/>
      <c r="B63" s="73"/>
      <c r="C63" s="73"/>
      <c r="D63" s="307" t="s">
        <v>243</v>
      </c>
      <c r="E63" s="307"/>
      <c r="F63" s="307"/>
      <c r="G63" s="307"/>
      <c r="H63" s="307"/>
      <c r="I63" s="73"/>
      <c r="J63" s="85"/>
    </row>
    <row r="64" spans="1:10">
      <c r="A64" s="84"/>
      <c r="B64" s="73"/>
      <c r="C64" s="73"/>
      <c r="D64" s="307" t="s">
        <v>157</v>
      </c>
      <c r="E64" s="307"/>
      <c r="F64" s="71" t="s">
        <v>158</v>
      </c>
      <c r="G64" s="71" t="s">
        <v>143</v>
      </c>
      <c r="H64" s="71" t="s">
        <v>142</v>
      </c>
      <c r="I64" s="71" t="s">
        <v>159</v>
      </c>
      <c r="J64" s="87" t="s">
        <v>144</v>
      </c>
    </row>
    <row r="65" spans="1:10">
      <c r="A65" s="84"/>
      <c r="B65" s="73"/>
      <c r="C65" s="73"/>
      <c r="D65" s="74"/>
      <c r="E65" s="74"/>
      <c r="F65" s="346" t="s">
        <v>187</v>
      </c>
      <c r="G65" s="347"/>
      <c r="H65" s="348"/>
      <c r="I65" s="303">
        <f>J83</f>
        <v>21.616350000000001</v>
      </c>
      <c r="J65" s="320"/>
    </row>
    <row r="66" spans="1:10">
      <c r="A66" s="84"/>
      <c r="B66" s="73"/>
      <c r="C66" s="73"/>
      <c r="D66" s="74"/>
      <c r="E66" s="74"/>
      <c r="F66" s="346" t="s">
        <v>161</v>
      </c>
      <c r="G66" s="347"/>
      <c r="H66" s="348"/>
      <c r="I66" s="349">
        <f>J47</f>
        <v>62.365799999999993</v>
      </c>
      <c r="J66" s="350"/>
    </row>
    <row r="67" spans="1:10">
      <c r="A67" s="84"/>
      <c r="B67" s="73"/>
      <c r="C67" s="73"/>
      <c r="D67" s="74"/>
      <c r="E67" s="74"/>
      <c r="F67" s="346" t="s">
        <v>162</v>
      </c>
      <c r="G67" s="347"/>
      <c r="H67" s="348"/>
      <c r="I67" s="344">
        <f>I66-I65</f>
        <v>40.749449999999996</v>
      </c>
      <c r="J67" s="345"/>
    </row>
    <row r="68" spans="1:10">
      <c r="A68" s="84"/>
      <c r="B68" s="73"/>
      <c r="C68" s="73"/>
      <c r="D68" s="74"/>
      <c r="E68" s="74"/>
      <c r="F68" s="74"/>
      <c r="G68" s="74"/>
      <c r="H68" s="74"/>
      <c r="I68" s="73"/>
      <c r="J68" s="85"/>
    </row>
    <row r="69" spans="1:10">
      <c r="A69" s="308"/>
      <c r="B69" s="309"/>
      <c r="C69" s="309"/>
      <c r="D69" s="309"/>
      <c r="E69" s="309"/>
      <c r="F69" s="309"/>
      <c r="G69" s="309"/>
      <c r="H69" s="309"/>
      <c r="I69" s="309"/>
      <c r="J69" s="310"/>
    </row>
    <row r="70" spans="1:10">
      <c r="A70" s="81" t="s">
        <v>108</v>
      </c>
      <c r="B70" s="304" t="s">
        <v>163</v>
      </c>
      <c r="C70" s="304"/>
      <c r="D70" s="304"/>
      <c r="E70" s="304"/>
      <c r="F70" s="304"/>
      <c r="G70" s="304"/>
      <c r="H70" s="304"/>
      <c r="I70" s="304"/>
      <c r="J70" s="305"/>
    </row>
    <row r="71" spans="1:10" ht="26.25" customHeight="1">
      <c r="A71" s="82" t="s">
        <v>109</v>
      </c>
      <c r="B71" s="71" t="s">
        <v>173</v>
      </c>
      <c r="C71" s="71" t="s">
        <v>92</v>
      </c>
      <c r="D71" s="336" t="s">
        <v>231</v>
      </c>
      <c r="E71" s="336"/>
      <c r="F71" s="336"/>
      <c r="G71" s="336"/>
      <c r="H71" s="336"/>
      <c r="I71" s="71" t="s">
        <v>131</v>
      </c>
      <c r="J71" s="83">
        <f>SUM(J74:J76)</f>
        <v>19.805</v>
      </c>
    </row>
    <row r="72" spans="1:10">
      <c r="A72" s="84"/>
      <c r="B72" s="73"/>
      <c r="C72" s="73"/>
      <c r="D72" s="307" t="s">
        <v>245</v>
      </c>
      <c r="E72" s="307"/>
      <c r="F72" s="307"/>
      <c r="G72" s="307"/>
      <c r="H72" s="307"/>
      <c r="I72" s="73"/>
      <c r="J72" s="85"/>
    </row>
    <row r="73" spans="1:10">
      <c r="A73" s="84"/>
      <c r="B73" s="73"/>
      <c r="C73" s="73"/>
      <c r="D73" s="307" t="s">
        <v>157</v>
      </c>
      <c r="E73" s="307"/>
      <c r="F73" s="71" t="s">
        <v>158</v>
      </c>
      <c r="G73" s="71" t="s">
        <v>143</v>
      </c>
      <c r="H73" s="71" t="s">
        <v>142</v>
      </c>
      <c r="I73" s="71" t="s">
        <v>159</v>
      </c>
      <c r="J73" s="87" t="s">
        <v>144</v>
      </c>
    </row>
    <row r="74" spans="1:10">
      <c r="A74" s="84"/>
      <c r="B74" s="73"/>
      <c r="C74" s="73"/>
      <c r="D74" s="303" t="s">
        <v>283</v>
      </c>
      <c r="E74" s="303"/>
      <c r="F74" s="75">
        <v>14</v>
      </c>
      <c r="G74" s="74">
        <v>0.8</v>
      </c>
      <c r="H74" s="74">
        <v>0.8</v>
      </c>
      <c r="I74" s="73">
        <v>0.03</v>
      </c>
      <c r="J74" s="88">
        <f>G74*H74*F74</f>
        <v>8.9600000000000009</v>
      </c>
    </row>
    <row r="75" spans="1:10" s="27" customFormat="1">
      <c r="A75" s="110"/>
      <c r="B75" s="111"/>
      <c r="C75" s="111"/>
      <c r="D75" s="303" t="s">
        <v>284</v>
      </c>
      <c r="E75" s="303"/>
      <c r="F75" s="75">
        <v>2</v>
      </c>
      <c r="G75" s="113">
        <v>0.15</v>
      </c>
      <c r="H75" s="143">
        <f>5.75*3</f>
        <v>17.25</v>
      </c>
      <c r="I75" s="111">
        <v>0.03</v>
      </c>
      <c r="J75" s="116">
        <f t="shared" ref="J75:J76" si="1">G75*H75*F75</f>
        <v>5.1749999999999998</v>
      </c>
    </row>
    <row r="76" spans="1:10" s="27" customFormat="1">
      <c r="A76" s="110"/>
      <c r="B76" s="111"/>
      <c r="C76" s="111"/>
      <c r="D76" s="303" t="s">
        <v>285</v>
      </c>
      <c r="E76" s="303"/>
      <c r="F76" s="75">
        <v>2</v>
      </c>
      <c r="G76" s="113">
        <v>0.15</v>
      </c>
      <c r="H76" s="143">
        <f>(4.7*2+4.75*2)</f>
        <v>18.899999999999999</v>
      </c>
      <c r="I76" s="111">
        <v>0.03</v>
      </c>
      <c r="J76" s="116">
        <f t="shared" si="1"/>
        <v>5.669999999999999</v>
      </c>
    </row>
    <row r="77" spans="1:10">
      <c r="A77" s="308"/>
      <c r="B77" s="309"/>
      <c r="C77" s="309"/>
      <c r="D77" s="309"/>
      <c r="E77" s="309"/>
      <c r="F77" s="309"/>
      <c r="G77" s="309"/>
      <c r="H77" s="309"/>
      <c r="I77" s="309"/>
      <c r="J77" s="310"/>
    </row>
    <row r="78" spans="1:10" ht="28.5" customHeight="1">
      <c r="A78" s="82" t="s">
        <v>110</v>
      </c>
      <c r="B78" s="71">
        <v>5651</v>
      </c>
      <c r="C78" s="71" t="s">
        <v>92</v>
      </c>
      <c r="D78" s="336" t="s">
        <v>239</v>
      </c>
      <c r="E78" s="336"/>
      <c r="F78" s="336"/>
      <c r="G78" s="336"/>
      <c r="H78" s="336"/>
      <c r="I78" s="71" t="s">
        <v>131</v>
      </c>
      <c r="J78" s="83">
        <f>SUM(J81:J81)</f>
        <v>59.36</v>
      </c>
    </row>
    <row r="79" spans="1:10">
      <c r="A79" s="84"/>
      <c r="B79" s="73"/>
      <c r="C79" s="73"/>
      <c r="D79" s="307" t="s">
        <v>246</v>
      </c>
      <c r="E79" s="307"/>
      <c r="F79" s="307"/>
      <c r="G79" s="307"/>
      <c r="H79" s="307"/>
      <c r="I79" s="73"/>
      <c r="J79" s="85"/>
    </row>
    <row r="80" spans="1:10">
      <c r="A80" s="84"/>
      <c r="B80" s="73"/>
      <c r="C80" s="71" t="s">
        <v>158</v>
      </c>
      <c r="D80" s="307" t="s">
        <v>157</v>
      </c>
      <c r="E80" s="307"/>
      <c r="F80" s="71" t="s">
        <v>158</v>
      </c>
      <c r="G80" s="71" t="s">
        <v>143</v>
      </c>
      <c r="H80" s="71" t="s">
        <v>142</v>
      </c>
      <c r="I80" s="71" t="s">
        <v>159</v>
      </c>
      <c r="J80" s="87" t="s">
        <v>144</v>
      </c>
    </row>
    <row r="81" spans="1:12">
      <c r="A81" s="84"/>
      <c r="B81" s="73"/>
      <c r="C81" s="75"/>
      <c r="D81" s="303" t="s">
        <v>283</v>
      </c>
      <c r="E81" s="303"/>
      <c r="F81" s="75">
        <v>14</v>
      </c>
      <c r="G81" s="74">
        <v>0.8</v>
      </c>
      <c r="H81" s="74">
        <v>0.8</v>
      </c>
      <c r="I81" s="73">
        <v>1.65</v>
      </c>
      <c r="J81" s="85">
        <f>((G81*2)+(H81*2)*I81)*F81</f>
        <v>59.36</v>
      </c>
    </row>
    <row r="82" spans="1:12">
      <c r="A82" s="308"/>
      <c r="B82" s="309"/>
      <c r="C82" s="309"/>
      <c r="D82" s="309"/>
      <c r="E82" s="309"/>
      <c r="F82" s="309"/>
      <c r="G82" s="309"/>
      <c r="H82" s="309"/>
      <c r="I82" s="309"/>
      <c r="J82" s="310"/>
    </row>
    <row r="83" spans="1:12" s="30" customFormat="1" ht="31.5" customHeight="1">
      <c r="A83" s="90" t="s">
        <v>111</v>
      </c>
      <c r="B83" s="76" t="s">
        <v>276</v>
      </c>
      <c r="C83" s="76" t="s">
        <v>92</v>
      </c>
      <c r="D83" s="342" t="s">
        <v>277</v>
      </c>
      <c r="E83" s="342"/>
      <c r="F83" s="342"/>
      <c r="G83" s="342"/>
      <c r="H83" s="342"/>
      <c r="I83" s="76" t="s">
        <v>156</v>
      </c>
      <c r="J83" s="91">
        <f>SUM(J86:J88)</f>
        <v>21.616350000000001</v>
      </c>
    </row>
    <row r="84" spans="1:12">
      <c r="A84" s="84"/>
      <c r="B84" s="73"/>
      <c r="C84" s="73"/>
      <c r="D84" s="307" t="s">
        <v>257</v>
      </c>
      <c r="E84" s="307"/>
      <c r="F84" s="307"/>
      <c r="G84" s="307"/>
      <c r="H84" s="307"/>
      <c r="I84" s="73"/>
      <c r="J84" s="85"/>
    </row>
    <row r="85" spans="1:12">
      <c r="A85" s="84"/>
      <c r="B85" s="73"/>
      <c r="C85" s="73"/>
      <c r="D85" s="307" t="s">
        <v>157</v>
      </c>
      <c r="E85" s="307"/>
      <c r="F85" s="71" t="s">
        <v>164</v>
      </c>
      <c r="G85" s="112" t="s">
        <v>248</v>
      </c>
      <c r="H85" s="125" t="s">
        <v>150</v>
      </c>
      <c r="I85" s="109" t="s">
        <v>186</v>
      </c>
      <c r="J85" s="87" t="s">
        <v>144</v>
      </c>
    </row>
    <row r="86" spans="1:12">
      <c r="A86" s="84"/>
      <c r="B86" s="73"/>
      <c r="C86" s="73"/>
      <c r="D86" s="303" t="s">
        <v>283</v>
      </c>
      <c r="E86" s="303"/>
      <c r="F86" s="75">
        <v>14</v>
      </c>
      <c r="G86" s="74">
        <f>0.8*0.8</f>
        <v>0.64000000000000012</v>
      </c>
      <c r="H86" s="74">
        <v>1.65</v>
      </c>
      <c r="I86" s="73">
        <v>1</v>
      </c>
      <c r="J86" s="126">
        <f>F86*G86*H86*I86</f>
        <v>14.784000000000001</v>
      </c>
      <c r="L86" s="27"/>
    </row>
    <row r="87" spans="1:12">
      <c r="A87" s="84"/>
      <c r="B87" s="73"/>
      <c r="C87" s="73"/>
      <c r="D87" s="303" t="s">
        <v>284</v>
      </c>
      <c r="E87" s="303"/>
      <c r="F87" s="75">
        <v>2</v>
      </c>
      <c r="G87" s="130">
        <v>1.35E-2</v>
      </c>
      <c r="H87" s="143">
        <f>5.75*3</f>
        <v>17.25</v>
      </c>
      <c r="I87" s="73">
        <v>7</v>
      </c>
      <c r="J87" s="89">
        <f>F87*G87*H87*I87</f>
        <v>3.2602500000000001</v>
      </c>
    </row>
    <row r="88" spans="1:12">
      <c r="A88" s="84"/>
      <c r="B88" s="73"/>
      <c r="C88" s="73"/>
      <c r="D88" s="303" t="s">
        <v>285</v>
      </c>
      <c r="E88" s="303"/>
      <c r="F88" s="75">
        <v>2</v>
      </c>
      <c r="G88" s="130">
        <v>1.35E-2</v>
      </c>
      <c r="H88" s="143">
        <f>(4.7*2+4.75*2)</f>
        <v>18.899999999999999</v>
      </c>
      <c r="I88" s="111">
        <v>7</v>
      </c>
      <c r="J88" s="115">
        <f t="shared" ref="J88" si="2">F88*G88*H88*I88</f>
        <v>3.5720999999999998</v>
      </c>
    </row>
    <row r="89" spans="1:12">
      <c r="A89" s="308"/>
      <c r="B89" s="309"/>
      <c r="C89" s="309"/>
      <c r="D89" s="309"/>
      <c r="E89" s="309"/>
      <c r="F89" s="309"/>
      <c r="G89" s="309"/>
      <c r="H89" s="309"/>
      <c r="I89" s="309"/>
      <c r="J89" s="310"/>
    </row>
    <row r="90" spans="1:12" ht="24.75" customHeight="1">
      <c r="A90" s="82" t="s">
        <v>112</v>
      </c>
      <c r="B90" s="71" t="s">
        <v>165</v>
      </c>
      <c r="C90" s="71" t="s">
        <v>92</v>
      </c>
      <c r="D90" s="336" t="s">
        <v>240</v>
      </c>
      <c r="E90" s="336"/>
      <c r="F90" s="336"/>
      <c r="G90" s="336"/>
      <c r="H90" s="336"/>
      <c r="I90" s="71" t="s">
        <v>131</v>
      </c>
      <c r="J90" s="83">
        <f>SUM(J93:J95)</f>
        <v>106.28100000000001</v>
      </c>
    </row>
    <row r="91" spans="1:12">
      <c r="A91" s="84"/>
      <c r="B91" s="73"/>
      <c r="C91" s="73"/>
      <c r="D91" s="307" t="s">
        <v>260</v>
      </c>
      <c r="E91" s="307"/>
      <c r="F91" s="307"/>
      <c r="G91" s="307"/>
      <c r="H91" s="307"/>
      <c r="I91" s="73"/>
      <c r="J91" s="85"/>
    </row>
    <row r="92" spans="1:12">
      <c r="A92" s="84"/>
      <c r="B92" s="73"/>
      <c r="C92" s="73"/>
      <c r="D92" s="307" t="s">
        <v>157</v>
      </c>
      <c r="E92" s="307"/>
      <c r="F92" s="108" t="s">
        <v>164</v>
      </c>
      <c r="G92" s="108" t="s">
        <v>244</v>
      </c>
      <c r="H92" s="71" t="s">
        <v>142</v>
      </c>
      <c r="I92" s="71" t="s">
        <v>159</v>
      </c>
      <c r="J92" s="87" t="s">
        <v>144</v>
      </c>
    </row>
    <row r="93" spans="1:12">
      <c r="A93" s="84"/>
      <c r="B93" s="73"/>
      <c r="C93" s="73"/>
      <c r="D93" s="303" t="s">
        <v>284</v>
      </c>
      <c r="E93" s="303"/>
      <c r="F93" s="75">
        <v>2</v>
      </c>
      <c r="G93" s="74">
        <v>2</v>
      </c>
      <c r="H93" s="143">
        <f>5.75*3</f>
        <v>17.25</v>
      </c>
      <c r="I93" s="73">
        <v>0.7</v>
      </c>
      <c r="J93" s="88">
        <f>F93*G93*H93*I93</f>
        <v>48.3</v>
      </c>
    </row>
    <row r="94" spans="1:12">
      <c r="A94" s="84"/>
      <c r="B94" s="73"/>
      <c r="C94" s="73"/>
      <c r="D94" s="303" t="s">
        <v>285</v>
      </c>
      <c r="E94" s="303"/>
      <c r="F94" s="75">
        <v>2</v>
      </c>
      <c r="G94" s="74">
        <v>2</v>
      </c>
      <c r="H94" s="143">
        <f>(4.7*2+4.75*2)</f>
        <v>18.899999999999999</v>
      </c>
      <c r="I94" s="73">
        <v>0.7</v>
      </c>
      <c r="J94" s="88">
        <f t="shared" ref="J94:J95" si="3">F94*G94*H94*I94</f>
        <v>52.919999999999995</v>
      </c>
    </row>
    <row r="95" spans="1:12" s="27" customFormat="1">
      <c r="A95" s="84"/>
      <c r="B95" s="73"/>
      <c r="C95" s="73"/>
      <c r="D95" s="303" t="s">
        <v>258</v>
      </c>
      <c r="E95" s="303"/>
      <c r="F95" s="75">
        <v>1</v>
      </c>
      <c r="G95" s="74">
        <v>1</v>
      </c>
      <c r="H95" s="74">
        <f>H93+H94</f>
        <v>36.15</v>
      </c>
      <c r="I95" s="73">
        <v>0.14000000000000001</v>
      </c>
      <c r="J95" s="128">
        <f t="shared" si="3"/>
        <v>5.0609999999999999</v>
      </c>
    </row>
    <row r="96" spans="1:12" s="31" customFormat="1" ht="41.25" customHeight="1">
      <c r="A96" s="117" t="s">
        <v>113</v>
      </c>
      <c r="B96" s="339" t="s">
        <v>97</v>
      </c>
      <c r="C96" s="340"/>
      <c r="D96" s="333" t="s">
        <v>265</v>
      </c>
      <c r="E96" s="333"/>
      <c r="F96" s="333"/>
      <c r="G96" s="333"/>
      <c r="H96" s="333"/>
      <c r="I96" s="118" t="s">
        <v>131</v>
      </c>
      <c r="J96" s="119">
        <f>J102</f>
        <v>47.519999999999996</v>
      </c>
    </row>
    <row r="97" spans="1:10" s="27" customFormat="1">
      <c r="A97" s="121"/>
      <c r="B97" s="122"/>
      <c r="C97" s="122"/>
      <c r="D97" s="307" t="s">
        <v>260</v>
      </c>
      <c r="E97" s="307"/>
      <c r="F97" s="307"/>
      <c r="G97" s="307"/>
      <c r="H97" s="307"/>
      <c r="I97" s="122"/>
      <c r="J97" s="123"/>
    </row>
    <row r="98" spans="1:10" s="27" customFormat="1">
      <c r="A98" s="121"/>
      <c r="B98" s="122"/>
      <c r="C98" s="122"/>
      <c r="D98" s="307" t="s">
        <v>157</v>
      </c>
      <c r="E98" s="307"/>
      <c r="F98" s="124" t="s">
        <v>164</v>
      </c>
      <c r="G98" s="124" t="s">
        <v>244</v>
      </c>
      <c r="H98" s="124" t="s">
        <v>142</v>
      </c>
      <c r="I98" s="124" t="s">
        <v>159</v>
      </c>
      <c r="J98" s="87" t="s">
        <v>144</v>
      </c>
    </row>
    <row r="99" spans="1:10" s="27" customFormat="1">
      <c r="A99" s="121"/>
      <c r="B99" s="122"/>
      <c r="C99" s="122"/>
      <c r="D99" s="303" t="s">
        <v>284</v>
      </c>
      <c r="E99" s="303"/>
      <c r="F99" s="75">
        <v>1</v>
      </c>
      <c r="G99" s="120">
        <v>2</v>
      </c>
      <c r="H99" s="143">
        <f>5.75*3</f>
        <v>17.25</v>
      </c>
      <c r="I99" s="122">
        <v>0.6</v>
      </c>
      <c r="J99" s="128">
        <f>F99*G99*H99*I99</f>
        <v>20.7</v>
      </c>
    </row>
    <row r="100" spans="1:10" s="27" customFormat="1">
      <c r="A100" s="121"/>
      <c r="B100" s="122"/>
      <c r="C100" s="122"/>
      <c r="D100" s="303" t="s">
        <v>285</v>
      </c>
      <c r="E100" s="303"/>
      <c r="F100" s="75">
        <v>1</v>
      </c>
      <c r="G100" s="120">
        <v>2</v>
      </c>
      <c r="H100" s="143">
        <f>(4.7*2+4.75*2)</f>
        <v>18.899999999999999</v>
      </c>
      <c r="I100" s="122">
        <v>0.6</v>
      </c>
      <c r="J100" s="128">
        <f t="shared" ref="J100" si="4">F100*G100*H100*I100</f>
        <v>22.679999999999996</v>
      </c>
    </row>
    <row r="101" spans="1:10" s="27" customFormat="1">
      <c r="A101" s="121"/>
      <c r="B101" s="122"/>
      <c r="C101" s="122"/>
      <c r="D101" s="327" t="s">
        <v>195</v>
      </c>
      <c r="E101" s="328"/>
      <c r="F101" s="75">
        <v>1</v>
      </c>
      <c r="G101" s="120">
        <v>1</v>
      </c>
      <c r="H101" s="120">
        <v>4.1399999999999997</v>
      </c>
      <c r="I101" s="120">
        <v>1</v>
      </c>
      <c r="J101" s="126">
        <f t="shared" ref="J101" si="5">H101*F101*I101</f>
        <v>4.1399999999999997</v>
      </c>
    </row>
    <row r="102" spans="1:10" s="31" customFormat="1">
      <c r="A102" s="92"/>
      <c r="B102" s="78"/>
      <c r="C102" s="78"/>
      <c r="D102" s="343" t="s">
        <v>190</v>
      </c>
      <c r="E102" s="343"/>
      <c r="F102" s="343"/>
      <c r="G102" s="343"/>
      <c r="H102" s="343"/>
      <c r="I102" s="78"/>
      <c r="J102" s="132">
        <f>SUM(J99:J101)</f>
        <v>47.519999999999996</v>
      </c>
    </row>
    <row r="103" spans="1:10">
      <c r="A103" s="308"/>
      <c r="B103" s="309"/>
      <c r="C103" s="309"/>
      <c r="D103" s="309"/>
      <c r="E103" s="309"/>
      <c r="F103" s="309"/>
      <c r="G103" s="309"/>
      <c r="H103" s="309"/>
      <c r="I103" s="309"/>
      <c r="J103" s="310"/>
    </row>
    <row r="104" spans="1:10">
      <c r="A104" s="308"/>
      <c r="B104" s="309"/>
      <c r="C104" s="309"/>
      <c r="D104" s="309"/>
      <c r="E104" s="309"/>
      <c r="F104" s="309"/>
      <c r="G104" s="309"/>
      <c r="H104" s="309"/>
      <c r="I104" s="309"/>
      <c r="J104" s="310"/>
    </row>
    <row r="105" spans="1:10">
      <c r="A105" s="311" t="s">
        <v>166</v>
      </c>
      <c r="B105" s="312"/>
      <c r="C105" s="312"/>
      <c r="D105" s="312"/>
      <c r="E105" s="312"/>
      <c r="F105" s="312"/>
      <c r="G105" s="312"/>
      <c r="H105" s="312"/>
      <c r="I105" s="312"/>
      <c r="J105" s="313"/>
    </row>
    <row r="106" spans="1:10">
      <c r="A106" s="308"/>
      <c r="B106" s="309"/>
      <c r="C106" s="309"/>
      <c r="D106" s="309"/>
      <c r="E106" s="309"/>
      <c r="F106" s="309"/>
      <c r="G106" s="309"/>
      <c r="H106" s="309"/>
      <c r="I106" s="309"/>
      <c r="J106" s="310"/>
    </row>
    <row r="107" spans="1:10" s="27" customFormat="1" ht="25.5" customHeight="1">
      <c r="A107" s="90" t="s">
        <v>114</v>
      </c>
      <c r="B107" s="71" t="s">
        <v>188</v>
      </c>
      <c r="C107" s="76" t="s">
        <v>92</v>
      </c>
      <c r="D107" s="306" t="s">
        <v>232</v>
      </c>
      <c r="E107" s="306"/>
      <c r="F107" s="306"/>
      <c r="G107" s="306"/>
      <c r="H107" s="306"/>
      <c r="I107" s="76" t="s">
        <v>167</v>
      </c>
      <c r="J107" s="91">
        <f>J109</f>
        <v>38.688000000000002</v>
      </c>
    </row>
    <row r="108" spans="1:10" s="27" customFormat="1" ht="25.5" customHeight="1">
      <c r="A108" s="90"/>
      <c r="B108" s="109"/>
      <c r="C108" s="76"/>
      <c r="D108" s="307" t="s">
        <v>157</v>
      </c>
      <c r="E108" s="307"/>
      <c r="F108" s="78" t="s">
        <v>251</v>
      </c>
      <c r="G108" s="109" t="s">
        <v>164</v>
      </c>
      <c r="H108" s="109" t="s">
        <v>249</v>
      </c>
      <c r="I108" s="109" t="s">
        <v>250</v>
      </c>
      <c r="J108" s="91"/>
    </row>
    <row r="109" spans="1:10" s="27" customFormat="1" ht="25.5" customHeight="1">
      <c r="A109" s="90"/>
      <c r="B109" s="109"/>
      <c r="C109" s="76"/>
      <c r="D109" s="303" t="s">
        <v>293</v>
      </c>
      <c r="E109" s="303"/>
      <c r="F109" s="75" t="s">
        <v>252</v>
      </c>
      <c r="G109" s="75">
        <v>1</v>
      </c>
      <c r="H109" s="113">
        <f>(624/8)*2</f>
        <v>156</v>
      </c>
      <c r="I109" s="77">
        <v>0.248</v>
      </c>
      <c r="J109" s="91">
        <f>G109*H109*I109</f>
        <v>38.688000000000002</v>
      </c>
    </row>
    <row r="110" spans="1:10">
      <c r="A110" s="308"/>
      <c r="B110" s="309"/>
      <c r="C110" s="309"/>
      <c r="D110" s="309"/>
      <c r="E110" s="309"/>
      <c r="F110" s="309"/>
      <c r="G110" s="309"/>
      <c r="H110" s="309"/>
      <c r="I110" s="309"/>
      <c r="J110" s="310"/>
    </row>
    <row r="111" spans="1:10">
      <c r="A111" s="81" t="s">
        <v>115</v>
      </c>
      <c r="B111" s="304" t="s">
        <v>116</v>
      </c>
      <c r="C111" s="304"/>
      <c r="D111" s="304"/>
      <c r="E111" s="304"/>
      <c r="F111" s="304"/>
      <c r="G111" s="304"/>
      <c r="H111" s="304"/>
      <c r="I111" s="304"/>
      <c r="J111" s="305"/>
    </row>
    <row r="112" spans="1:10">
      <c r="A112" s="308"/>
      <c r="B112" s="309"/>
      <c r="C112" s="309"/>
      <c r="D112" s="309"/>
      <c r="E112" s="309"/>
      <c r="F112" s="309"/>
      <c r="G112" s="309"/>
      <c r="H112" s="309"/>
      <c r="I112" s="309"/>
      <c r="J112" s="310"/>
    </row>
    <row r="113" spans="1:15" ht="23.25" customHeight="1">
      <c r="A113" s="82" t="s">
        <v>117</v>
      </c>
      <c r="B113" s="131" t="s">
        <v>276</v>
      </c>
      <c r="C113" s="71" t="s">
        <v>92</v>
      </c>
      <c r="D113" s="336" t="s">
        <v>277</v>
      </c>
      <c r="E113" s="336"/>
      <c r="F113" s="336"/>
      <c r="G113" s="336"/>
      <c r="H113" s="336"/>
      <c r="I113" s="71" t="s">
        <v>156</v>
      </c>
      <c r="J113" s="83">
        <f>SUM(J116:J117)</f>
        <v>1.464075</v>
      </c>
    </row>
    <row r="114" spans="1:15">
      <c r="A114" s="84"/>
      <c r="B114" s="73"/>
      <c r="C114" s="73"/>
      <c r="D114" s="307" t="s">
        <v>247</v>
      </c>
      <c r="E114" s="307"/>
      <c r="F114" s="307"/>
      <c r="G114" s="307"/>
      <c r="H114" s="307"/>
      <c r="I114" s="73"/>
      <c r="J114" s="85"/>
    </row>
    <row r="115" spans="1:15">
      <c r="A115" s="84"/>
      <c r="B115" s="73"/>
      <c r="C115" s="73"/>
      <c r="D115" s="307" t="s">
        <v>157</v>
      </c>
      <c r="E115" s="307"/>
      <c r="F115" s="71" t="s">
        <v>164</v>
      </c>
      <c r="G115" s="112" t="s">
        <v>254</v>
      </c>
      <c r="H115" s="109" t="s">
        <v>253</v>
      </c>
      <c r="I115" s="109" t="s">
        <v>186</v>
      </c>
      <c r="J115" s="87" t="s">
        <v>144</v>
      </c>
    </row>
    <row r="116" spans="1:15" s="27" customFormat="1">
      <c r="A116" s="110"/>
      <c r="B116" s="111"/>
      <c r="C116" s="111"/>
      <c r="D116" s="334" t="s">
        <v>294</v>
      </c>
      <c r="E116" s="335"/>
      <c r="F116" s="75">
        <v>3</v>
      </c>
      <c r="G116" s="130">
        <v>1.35E-2</v>
      </c>
      <c r="H116" s="143">
        <f>5.75*3</f>
        <v>17.25</v>
      </c>
      <c r="I116" s="113">
        <v>1</v>
      </c>
      <c r="J116" s="115">
        <f>F116*G116*H116*I116</f>
        <v>0.69862500000000005</v>
      </c>
    </row>
    <row r="117" spans="1:15" s="27" customFormat="1">
      <c r="A117" s="110"/>
      <c r="B117" s="111"/>
      <c r="C117" s="111"/>
      <c r="D117" s="334" t="s">
        <v>295</v>
      </c>
      <c r="E117" s="335"/>
      <c r="F117" s="75">
        <v>3</v>
      </c>
      <c r="G117" s="130">
        <v>1.35E-2</v>
      </c>
      <c r="H117" s="143">
        <f>(4.7*2+4.75*2)</f>
        <v>18.899999999999999</v>
      </c>
      <c r="I117" s="113">
        <v>1</v>
      </c>
      <c r="J117" s="115">
        <f t="shared" ref="J117" si="6">F117*G117*H117*I117</f>
        <v>0.76544999999999996</v>
      </c>
    </row>
    <row r="118" spans="1:15">
      <c r="A118" s="308"/>
      <c r="B118" s="309"/>
      <c r="C118" s="309"/>
      <c r="D118" s="309"/>
      <c r="E118" s="309"/>
      <c r="F118" s="309"/>
      <c r="G118" s="309"/>
      <c r="H118" s="309"/>
      <c r="I118" s="309"/>
      <c r="J118" s="310"/>
    </row>
    <row r="119" spans="1:15">
      <c r="A119" s="311" t="s">
        <v>166</v>
      </c>
      <c r="B119" s="312"/>
      <c r="C119" s="312"/>
      <c r="D119" s="312"/>
      <c r="E119" s="312"/>
      <c r="F119" s="312"/>
      <c r="G119" s="312"/>
      <c r="H119" s="312"/>
      <c r="I119" s="312"/>
      <c r="J119" s="313"/>
    </row>
    <row r="120" spans="1:15">
      <c r="A120" s="308"/>
      <c r="B120" s="309"/>
      <c r="C120" s="309"/>
      <c r="D120" s="309"/>
      <c r="E120" s="309"/>
      <c r="F120" s="309"/>
      <c r="G120" s="309"/>
      <c r="H120" s="309"/>
      <c r="I120" s="309"/>
      <c r="J120" s="310"/>
    </row>
    <row r="121" spans="1:15" ht="27.75" customHeight="1">
      <c r="A121" s="82" t="s">
        <v>118</v>
      </c>
      <c r="B121" s="71" t="s">
        <v>188</v>
      </c>
      <c r="C121" s="76" t="s">
        <v>92</v>
      </c>
      <c r="D121" s="306" t="s">
        <v>232</v>
      </c>
      <c r="E121" s="306"/>
      <c r="F121" s="306"/>
      <c r="G121" s="306"/>
      <c r="H121" s="306"/>
      <c r="I121" s="76" t="s">
        <v>167</v>
      </c>
      <c r="J121" s="91">
        <f>SUM(J122:J123)</f>
        <v>116.06399999999999</v>
      </c>
    </row>
    <row r="122" spans="1:15" s="27" customFormat="1">
      <c r="A122" s="110"/>
      <c r="B122" s="337" t="s">
        <v>157</v>
      </c>
      <c r="C122" s="338"/>
      <c r="D122" s="78" t="s">
        <v>251</v>
      </c>
      <c r="E122" s="109" t="s">
        <v>164</v>
      </c>
      <c r="F122" s="109" t="s">
        <v>255</v>
      </c>
      <c r="G122" s="109" t="s">
        <v>186</v>
      </c>
      <c r="H122" s="109" t="s">
        <v>250</v>
      </c>
      <c r="I122" s="109"/>
      <c r="J122" s="87" t="s">
        <v>144</v>
      </c>
    </row>
    <row r="123" spans="1:15" s="27" customFormat="1" ht="15" customHeight="1">
      <c r="A123" s="110"/>
      <c r="B123" s="334" t="s">
        <v>296</v>
      </c>
      <c r="C123" s="335"/>
      <c r="D123" s="75" t="s">
        <v>252</v>
      </c>
      <c r="E123" s="75">
        <v>1</v>
      </c>
      <c r="F123" s="143">
        <f>(624/8)*6</f>
        <v>468</v>
      </c>
      <c r="G123" s="111">
        <v>1</v>
      </c>
      <c r="H123" s="111">
        <v>0.248</v>
      </c>
      <c r="I123" s="114"/>
      <c r="J123" s="115">
        <f>E123*F123*G123*H123</f>
        <v>116.06399999999999</v>
      </c>
      <c r="K123" s="27">
        <f>E123*F123*G123</f>
        <v>468</v>
      </c>
    </row>
    <row r="124" spans="1:15">
      <c r="A124" s="308"/>
      <c r="B124" s="309"/>
      <c r="C124" s="309"/>
      <c r="D124" s="309"/>
      <c r="E124" s="309"/>
      <c r="F124" s="309"/>
      <c r="G124" s="309"/>
      <c r="H124" s="309"/>
      <c r="I124" s="309"/>
      <c r="J124" s="310"/>
      <c r="O124" t="e">
        <f>#REF!+#REF!</f>
        <v>#REF!</v>
      </c>
    </row>
    <row r="125" spans="1:15" s="31" customFormat="1" ht="41.25" customHeight="1">
      <c r="A125" s="117" t="s">
        <v>119</v>
      </c>
      <c r="B125" s="339" t="s">
        <v>99</v>
      </c>
      <c r="C125" s="340"/>
      <c r="D125" s="333" t="s">
        <v>265</v>
      </c>
      <c r="E125" s="333"/>
      <c r="F125" s="333"/>
      <c r="G125" s="333"/>
      <c r="H125" s="333"/>
      <c r="I125" s="118" t="s">
        <v>131</v>
      </c>
      <c r="J125" s="119">
        <f>J129</f>
        <v>45.936000000000007</v>
      </c>
    </row>
    <row r="126" spans="1:15" s="27" customFormat="1">
      <c r="A126" s="194"/>
      <c r="B126" s="195"/>
      <c r="C126" s="195"/>
      <c r="D126" s="307" t="s">
        <v>355</v>
      </c>
      <c r="E126" s="307"/>
      <c r="F126" s="307"/>
      <c r="G126" s="307"/>
      <c r="H126" s="307"/>
      <c r="I126" s="195"/>
      <c r="J126" s="196"/>
    </row>
    <row r="127" spans="1:15" s="27" customFormat="1">
      <c r="A127" s="194"/>
      <c r="B127" s="195"/>
      <c r="C127" s="195"/>
      <c r="D127" s="307" t="s">
        <v>157</v>
      </c>
      <c r="E127" s="307"/>
      <c r="F127" s="193" t="s">
        <v>142</v>
      </c>
      <c r="G127" s="193" t="s">
        <v>159</v>
      </c>
      <c r="H127" s="193" t="s">
        <v>186</v>
      </c>
      <c r="I127" s="193"/>
      <c r="J127" s="87" t="s">
        <v>144</v>
      </c>
    </row>
    <row r="128" spans="1:15" s="27" customFormat="1">
      <c r="A128" s="194"/>
      <c r="B128" s="195"/>
      <c r="C128" s="195"/>
      <c r="D128" s="303" t="s">
        <v>359</v>
      </c>
      <c r="E128" s="303"/>
      <c r="F128" s="192">
        <v>76.56</v>
      </c>
      <c r="G128" s="192">
        <v>0.2</v>
      </c>
      <c r="H128" s="192">
        <v>3</v>
      </c>
      <c r="I128" s="195"/>
      <c r="J128" s="198">
        <f>F128*G128*H128</f>
        <v>45.936000000000007</v>
      </c>
    </row>
    <row r="129" spans="1:12" s="31" customFormat="1">
      <c r="A129" s="92"/>
      <c r="B129" s="78"/>
      <c r="C129" s="78"/>
      <c r="D129" s="343" t="s">
        <v>190</v>
      </c>
      <c r="E129" s="343"/>
      <c r="F129" s="343"/>
      <c r="G129" s="343"/>
      <c r="H129" s="343"/>
      <c r="I129" s="78"/>
      <c r="J129" s="132">
        <f>SUM(J128:J128)</f>
        <v>45.936000000000007</v>
      </c>
    </row>
    <row r="130" spans="1:12" s="27" customFormat="1">
      <c r="A130" s="308"/>
      <c r="B130" s="309"/>
      <c r="C130" s="309"/>
      <c r="D130" s="309"/>
      <c r="E130" s="309"/>
      <c r="F130" s="309"/>
      <c r="G130" s="309"/>
      <c r="H130" s="309"/>
      <c r="I130" s="309"/>
      <c r="J130" s="310"/>
    </row>
    <row r="131" spans="1:12" s="27" customFormat="1">
      <c r="A131" s="311" t="s">
        <v>259</v>
      </c>
      <c r="B131" s="312"/>
      <c r="C131" s="312"/>
      <c r="D131" s="312"/>
      <c r="E131" s="312"/>
      <c r="F131" s="312"/>
      <c r="G131" s="312"/>
      <c r="H131" s="312"/>
      <c r="I131" s="312"/>
      <c r="J131" s="313"/>
    </row>
    <row r="132" spans="1:12" s="27" customFormat="1">
      <c r="A132" s="308"/>
      <c r="B132" s="309"/>
      <c r="C132" s="309"/>
      <c r="D132" s="309"/>
      <c r="E132" s="309"/>
      <c r="F132" s="309"/>
      <c r="G132" s="309"/>
      <c r="H132" s="309"/>
      <c r="I132" s="309"/>
      <c r="J132" s="310"/>
    </row>
    <row r="133" spans="1:12" s="27" customFormat="1" ht="71.25" customHeight="1">
      <c r="A133" s="82" t="s">
        <v>298</v>
      </c>
      <c r="B133" s="341" t="s">
        <v>264</v>
      </c>
      <c r="C133" s="338"/>
      <c r="D133" s="306" t="s">
        <v>297</v>
      </c>
      <c r="E133" s="306"/>
      <c r="F133" s="306"/>
      <c r="G133" s="306"/>
      <c r="H133" s="306"/>
      <c r="I133" s="76" t="s">
        <v>131</v>
      </c>
      <c r="J133" s="91">
        <f>J136</f>
        <v>360</v>
      </c>
      <c r="L133" s="27">
        <f>20*18</f>
        <v>360</v>
      </c>
    </row>
    <row r="134" spans="1:12" s="27" customFormat="1">
      <c r="A134" s="121"/>
      <c r="B134" s="334"/>
      <c r="C134" s="335"/>
      <c r="D134" s="307" t="s">
        <v>263</v>
      </c>
      <c r="E134" s="307"/>
      <c r="F134" s="307"/>
      <c r="G134" s="307"/>
      <c r="H134" s="307"/>
      <c r="I134" s="122"/>
      <c r="J134" s="123"/>
    </row>
    <row r="135" spans="1:12" s="27" customFormat="1">
      <c r="A135" s="121"/>
      <c r="B135" s="337"/>
      <c r="C135" s="338"/>
      <c r="D135" s="78"/>
      <c r="E135" s="124" t="s">
        <v>261</v>
      </c>
      <c r="F135" s="124" t="s">
        <v>262</v>
      </c>
      <c r="G135" s="124"/>
      <c r="H135" s="124"/>
      <c r="I135" s="124"/>
      <c r="J135" s="87" t="s">
        <v>144</v>
      </c>
    </row>
    <row r="136" spans="1:12" s="27" customFormat="1" ht="15" customHeight="1">
      <c r="A136" s="121"/>
      <c r="B136" s="334"/>
      <c r="C136" s="335"/>
      <c r="D136" s="75"/>
      <c r="E136" s="120">
        <v>18</v>
      </c>
      <c r="F136" s="120">
        <v>20</v>
      </c>
      <c r="G136" s="122"/>
      <c r="H136" s="122"/>
      <c r="I136" s="127"/>
      <c r="J136" s="126">
        <f>E136*F136</f>
        <v>360</v>
      </c>
    </row>
    <row r="137" spans="1:12" s="27" customFormat="1">
      <c r="A137" s="308"/>
      <c r="B137" s="309"/>
      <c r="C137" s="309"/>
      <c r="D137" s="309"/>
      <c r="E137" s="309"/>
      <c r="F137" s="309"/>
      <c r="G137" s="309"/>
      <c r="H137" s="309"/>
      <c r="I137" s="309"/>
      <c r="J137" s="310"/>
    </row>
    <row r="138" spans="1:12" s="27" customFormat="1" ht="25.5" customHeight="1">
      <c r="A138" s="82" t="s">
        <v>363</v>
      </c>
      <c r="B138" s="146">
        <v>90202</v>
      </c>
      <c r="C138" s="76" t="s">
        <v>189</v>
      </c>
      <c r="D138" s="375" t="s">
        <v>299</v>
      </c>
      <c r="E138" s="376"/>
      <c r="F138" s="376"/>
      <c r="G138" s="376"/>
      <c r="H138" s="377"/>
      <c r="I138" s="76" t="s">
        <v>131</v>
      </c>
      <c r="J138" s="91">
        <f>J141</f>
        <v>414.2</v>
      </c>
      <c r="L138" s="27">
        <f>20*18</f>
        <v>360</v>
      </c>
    </row>
    <row r="139" spans="1:12" s="27" customFormat="1">
      <c r="A139" s="147"/>
      <c r="B139" s="334"/>
      <c r="C139" s="335"/>
      <c r="D139" s="337" t="s">
        <v>263</v>
      </c>
      <c r="E139" s="371"/>
      <c r="F139" s="371"/>
      <c r="G139" s="371"/>
      <c r="H139" s="338"/>
      <c r="I139" s="148"/>
      <c r="J139" s="149"/>
    </row>
    <row r="140" spans="1:12" s="27" customFormat="1">
      <c r="A140" s="147"/>
      <c r="B140" s="337"/>
      <c r="C140" s="338"/>
      <c r="D140" s="78"/>
      <c r="E140" s="146" t="s">
        <v>261</v>
      </c>
      <c r="F140" s="146" t="s">
        <v>262</v>
      </c>
      <c r="G140" s="146"/>
      <c r="H140" s="146"/>
      <c r="I140" s="146"/>
      <c r="J140" s="87" t="s">
        <v>144</v>
      </c>
    </row>
    <row r="141" spans="1:12" s="27" customFormat="1" ht="15" customHeight="1">
      <c r="A141" s="147"/>
      <c r="B141" s="334"/>
      <c r="C141" s="335"/>
      <c r="D141" s="75"/>
      <c r="E141" s="150">
        <v>19</v>
      </c>
      <c r="F141" s="150">
        <v>21.8</v>
      </c>
      <c r="G141" s="148"/>
      <c r="H141" s="148"/>
      <c r="I141" s="152"/>
      <c r="J141" s="151">
        <f>E141*F141</f>
        <v>414.2</v>
      </c>
    </row>
    <row r="142" spans="1:12" s="27" customFormat="1">
      <c r="A142" s="372"/>
      <c r="B142" s="373"/>
      <c r="C142" s="373"/>
      <c r="D142" s="373"/>
      <c r="E142" s="373"/>
      <c r="F142" s="373"/>
      <c r="G142" s="373"/>
      <c r="H142" s="373"/>
      <c r="I142" s="373"/>
      <c r="J142" s="374"/>
    </row>
    <row r="143" spans="1:12">
      <c r="A143" s="81" t="s">
        <v>120</v>
      </c>
      <c r="B143" s="304" t="s">
        <v>121</v>
      </c>
      <c r="C143" s="304"/>
      <c r="D143" s="304"/>
      <c r="E143" s="304"/>
      <c r="F143" s="304"/>
      <c r="G143" s="304"/>
      <c r="H143" s="304"/>
      <c r="I143" s="304"/>
      <c r="J143" s="305"/>
    </row>
    <row r="144" spans="1:12">
      <c r="A144" s="308"/>
      <c r="B144" s="309"/>
      <c r="C144" s="309"/>
      <c r="D144" s="309"/>
      <c r="E144" s="309"/>
      <c r="F144" s="309"/>
      <c r="G144" s="309"/>
      <c r="H144" s="309"/>
      <c r="I144" s="309"/>
      <c r="J144" s="310"/>
    </row>
    <row r="145" spans="1:18" s="31" customFormat="1" ht="41.25" customHeight="1">
      <c r="A145" s="117" t="s">
        <v>122</v>
      </c>
      <c r="B145" s="193">
        <v>50602</v>
      </c>
      <c r="C145" s="197" t="s">
        <v>189</v>
      </c>
      <c r="D145" s="333" t="s">
        <v>356</v>
      </c>
      <c r="E145" s="333"/>
      <c r="F145" s="333"/>
      <c r="G145" s="333"/>
      <c r="H145" s="333"/>
      <c r="I145" s="118" t="s">
        <v>131</v>
      </c>
      <c r="J145" s="119">
        <f>J149</f>
        <v>348.34799999999996</v>
      </c>
      <c r="L145" s="133"/>
      <c r="M145" s="133"/>
      <c r="N145" s="133"/>
      <c r="O145" s="133"/>
      <c r="P145" s="133"/>
      <c r="Q145" s="133"/>
      <c r="R145" s="133"/>
    </row>
    <row r="146" spans="1:18" s="27" customFormat="1">
      <c r="A146" s="121"/>
      <c r="B146" s="122"/>
      <c r="C146" s="122"/>
      <c r="D146" s="307" t="s">
        <v>355</v>
      </c>
      <c r="E146" s="307"/>
      <c r="F146" s="307"/>
      <c r="G146" s="307"/>
      <c r="H146" s="307"/>
      <c r="I146" s="195"/>
      <c r="J146" s="196"/>
      <c r="L146" s="133"/>
      <c r="M146" s="133"/>
      <c r="N146" s="133"/>
      <c r="O146" s="133"/>
      <c r="P146" s="133"/>
      <c r="Q146" s="133"/>
      <c r="R146" s="133"/>
    </row>
    <row r="147" spans="1:18" s="27" customFormat="1">
      <c r="A147" s="121"/>
      <c r="B147" s="122"/>
      <c r="C147" s="122"/>
      <c r="D147" s="307" t="s">
        <v>157</v>
      </c>
      <c r="E147" s="307"/>
      <c r="F147" s="193" t="s">
        <v>142</v>
      </c>
      <c r="G147" s="193" t="s">
        <v>159</v>
      </c>
      <c r="H147" s="193" t="s">
        <v>186</v>
      </c>
      <c r="I147" s="193"/>
      <c r="J147" s="87" t="s">
        <v>144</v>
      </c>
      <c r="L147" s="133"/>
      <c r="M147" s="133"/>
      <c r="N147" s="133"/>
      <c r="O147" s="133"/>
      <c r="P147" s="133"/>
      <c r="Q147" s="133"/>
      <c r="R147" s="133"/>
    </row>
    <row r="148" spans="1:18" s="27" customFormat="1">
      <c r="A148" s="121"/>
      <c r="B148" s="122"/>
      <c r="C148" s="122"/>
      <c r="D148" s="303" t="s">
        <v>358</v>
      </c>
      <c r="E148" s="303"/>
      <c r="F148" s="192">
        <v>76.56</v>
      </c>
      <c r="G148" s="192">
        <f>5.85-0.7-0.2-0.2-0.2</f>
        <v>4.5499999999999989</v>
      </c>
      <c r="H148" s="192">
        <v>1</v>
      </c>
      <c r="I148" s="195"/>
      <c r="J148" s="198">
        <f>F148*G148*H148</f>
        <v>348.34799999999996</v>
      </c>
      <c r="L148" s="133"/>
      <c r="M148" s="133"/>
      <c r="N148" s="133"/>
      <c r="O148" s="133"/>
      <c r="P148" s="133"/>
      <c r="Q148" s="133"/>
      <c r="R148" s="133"/>
    </row>
    <row r="149" spans="1:18" s="27" customFormat="1">
      <c r="A149" s="121"/>
      <c r="B149" s="122"/>
      <c r="C149" s="122"/>
      <c r="D149" s="343" t="s">
        <v>190</v>
      </c>
      <c r="E149" s="343"/>
      <c r="F149" s="343"/>
      <c r="G149" s="343"/>
      <c r="H149" s="343"/>
      <c r="I149" s="78"/>
      <c r="J149" s="132">
        <f>SUM(J148:J148)</f>
        <v>348.34799999999996</v>
      </c>
      <c r="L149" s="133"/>
      <c r="M149" s="133"/>
      <c r="N149" s="133"/>
      <c r="O149" s="133"/>
      <c r="P149" s="133"/>
      <c r="Q149" s="133"/>
      <c r="R149" s="133"/>
    </row>
    <row r="150" spans="1:18" s="27" customFormat="1">
      <c r="A150" s="308"/>
      <c r="B150" s="309"/>
      <c r="C150" s="309"/>
      <c r="D150" s="309"/>
      <c r="E150" s="309"/>
      <c r="F150" s="309"/>
      <c r="G150" s="309"/>
      <c r="H150" s="309"/>
      <c r="I150" s="309"/>
      <c r="J150" s="310"/>
    </row>
    <row r="151" spans="1:18" ht="31.5" customHeight="1">
      <c r="A151" s="82" t="s">
        <v>123</v>
      </c>
      <c r="B151" s="71" t="s">
        <v>169</v>
      </c>
      <c r="C151" s="71" t="s">
        <v>92</v>
      </c>
      <c r="D151" s="306" t="s">
        <v>336</v>
      </c>
      <c r="E151" s="306"/>
      <c r="F151" s="306"/>
      <c r="G151" s="306"/>
      <c r="H151" s="306"/>
      <c r="I151" s="71" t="s">
        <v>131</v>
      </c>
      <c r="J151" s="83">
        <f>SUM(J154:J155)</f>
        <v>25.305</v>
      </c>
    </row>
    <row r="152" spans="1:18">
      <c r="A152" s="84"/>
      <c r="B152" s="73"/>
      <c r="C152" s="73"/>
      <c r="D152" s="307" t="s">
        <v>193</v>
      </c>
      <c r="E152" s="307"/>
      <c r="F152" s="307"/>
      <c r="G152" s="307"/>
      <c r="H152" s="307"/>
      <c r="I152" s="73"/>
      <c r="J152" s="85"/>
    </row>
    <row r="153" spans="1:18">
      <c r="A153" s="84"/>
      <c r="B153" s="73"/>
      <c r="C153" s="73"/>
      <c r="D153" s="307" t="s">
        <v>157</v>
      </c>
      <c r="E153" s="307"/>
      <c r="F153" s="307" t="s">
        <v>191</v>
      </c>
      <c r="G153" s="307"/>
      <c r="H153" s="71" t="s">
        <v>192</v>
      </c>
      <c r="I153" s="71"/>
      <c r="J153" s="87" t="s">
        <v>144</v>
      </c>
    </row>
    <row r="154" spans="1:18">
      <c r="A154" s="84"/>
      <c r="B154" s="73"/>
      <c r="C154" s="73"/>
      <c r="D154" s="334" t="s">
        <v>300</v>
      </c>
      <c r="E154" s="335"/>
      <c r="F154" s="150">
        <f t="shared" ref="F154:G154" si="7">5.75*3</f>
        <v>17.25</v>
      </c>
      <c r="G154" s="150">
        <f t="shared" si="7"/>
        <v>17.25</v>
      </c>
      <c r="H154" s="74">
        <v>0.7</v>
      </c>
      <c r="I154" s="72"/>
      <c r="J154" s="89">
        <f>H154*F154</f>
        <v>12.074999999999999</v>
      </c>
    </row>
    <row r="155" spans="1:18">
      <c r="A155" s="84"/>
      <c r="B155" s="73"/>
      <c r="C155" s="73"/>
      <c r="D155" s="334" t="s">
        <v>301</v>
      </c>
      <c r="E155" s="335"/>
      <c r="F155" s="150">
        <f t="shared" ref="F155:G155" si="8">(4.7*2+4.75*2)</f>
        <v>18.899999999999999</v>
      </c>
      <c r="G155" s="150">
        <f t="shared" si="8"/>
        <v>18.899999999999999</v>
      </c>
      <c r="H155" s="74">
        <v>0.7</v>
      </c>
      <c r="I155" s="74"/>
      <c r="J155" s="89">
        <f>H155*F155</f>
        <v>13.229999999999999</v>
      </c>
    </row>
    <row r="156" spans="1:18" s="27" customFormat="1">
      <c r="A156" s="308"/>
      <c r="B156" s="309"/>
      <c r="C156" s="309"/>
      <c r="D156" s="309"/>
      <c r="E156" s="309"/>
      <c r="F156" s="309"/>
      <c r="G156" s="309"/>
      <c r="H156" s="309"/>
      <c r="I156" s="309"/>
      <c r="J156" s="310"/>
    </row>
    <row r="157" spans="1:18" s="27" customFormat="1" ht="35.25" hidden="1" customHeight="1">
      <c r="A157" s="82" t="s">
        <v>357</v>
      </c>
      <c r="B157" s="103" t="s">
        <v>233</v>
      </c>
      <c r="C157" s="103" t="s">
        <v>92</v>
      </c>
      <c r="D157" s="341" t="s">
        <v>234</v>
      </c>
      <c r="E157" s="378"/>
      <c r="F157" s="378"/>
      <c r="G157" s="378"/>
      <c r="H157" s="379"/>
      <c r="I157" s="103" t="s">
        <v>130</v>
      </c>
      <c r="J157" s="83">
        <f>SUM(J159:J159)</f>
        <v>4.4000000000000004</v>
      </c>
    </row>
    <row r="158" spans="1:18" s="27" customFormat="1" hidden="1">
      <c r="A158" s="105"/>
      <c r="B158" s="104"/>
      <c r="C158" s="104"/>
      <c r="D158" s="337" t="s">
        <v>157</v>
      </c>
      <c r="E158" s="338"/>
      <c r="F158" s="337" t="s">
        <v>142</v>
      </c>
      <c r="G158" s="338"/>
      <c r="H158" s="103" t="s">
        <v>236</v>
      </c>
      <c r="I158" s="103" t="s">
        <v>186</v>
      </c>
      <c r="J158" s="87" t="s">
        <v>144</v>
      </c>
    </row>
    <row r="159" spans="1:18" s="27" customFormat="1" hidden="1">
      <c r="A159" s="105"/>
      <c r="B159" s="104"/>
      <c r="C159" s="104"/>
      <c r="D159" s="380" t="s">
        <v>235</v>
      </c>
      <c r="E159" s="381"/>
      <c r="F159" s="380">
        <v>1.1000000000000001</v>
      </c>
      <c r="G159" s="381"/>
      <c r="H159" s="102">
        <v>4</v>
      </c>
      <c r="I159" s="102">
        <v>1</v>
      </c>
      <c r="J159" s="106">
        <f>I159*H159*F159</f>
        <v>4.4000000000000004</v>
      </c>
    </row>
    <row r="160" spans="1:18" hidden="1">
      <c r="A160" s="372"/>
      <c r="B160" s="373"/>
      <c r="C160" s="373"/>
      <c r="D160" s="373"/>
      <c r="E160" s="373"/>
      <c r="F160" s="373"/>
      <c r="G160" s="373"/>
      <c r="H160" s="373"/>
      <c r="I160" s="373"/>
      <c r="J160" s="374"/>
    </row>
    <row r="161" spans="1:10">
      <c r="A161" s="81" t="s">
        <v>124</v>
      </c>
      <c r="B161" s="304" t="s">
        <v>170</v>
      </c>
      <c r="C161" s="304"/>
      <c r="D161" s="304"/>
      <c r="E161" s="304"/>
      <c r="F161" s="304"/>
      <c r="G161" s="304"/>
      <c r="H161" s="304"/>
      <c r="I161" s="304"/>
      <c r="J161" s="305"/>
    </row>
    <row r="162" spans="1:10">
      <c r="A162" s="308"/>
      <c r="B162" s="309"/>
      <c r="C162" s="309"/>
      <c r="D162" s="309"/>
      <c r="E162" s="309"/>
      <c r="F162" s="309"/>
      <c r="G162" s="309"/>
      <c r="H162" s="309"/>
      <c r="I162" s="309"/>
      <c r="J162" s="310"/>
    </row>
    <row r="163" spans="1:10" s="30" customFormat="1" ht="32.25" hidden="1" customHeight="1">
      <c r="A163" s="90" t="s">
        <v>125</v>
      </c>
      <c r="B163" s="187">
        <v>71701</v>
      </c>
      <c r="C163" s="187" t="s">
        <v>189</v>
      </c>
      <c r="D163" s="314" t="s">
        <v>346</v>
      </c>
      <c r="E163" s="314"/>
      <c r="F163" s="314"/>
      <c r="G163" s="314"/>
      <c r="H163" s="314"/>
      <c r="I163" s="187" t="s">
        <v>131</v>
      </c>
      <c r="J163" s="91">
        <f>SUM(J165:J166)</f>
        <v>5.44</v>
      </c>
    </row>
    <row r="164" spans="1:10" s="30" customFormat="1" hidden="1">
      <c r="A164" s="188"/>
      <c r="B164" s="189"/>
      <c r="C164" s="189"/>
      <c r="D164" s="315" t="s">
        <v>157</v>
      </c>
      <c r="E164" s="315"/>
      <c r="F164" s="315" t="s">
        <v>142</v>
      </c>
      <c r="G164" s="315"/>
      <c r="H164" s="187" t="s">
        <v>192</v>
      </c>
      <c r="I164" s="187" t="s">
        <v>164</v>
      </c>
      <c r="J164" s="159" t="s">
        <v>144</v>
      </c>
    </row>
    <row r="165" spans="1:10" s="30" customFormat="1" hidden="1">
      <c r="A165" s="188"/>
      <c r="B165" s="189"/>
      <c r="C165" s="189"/>
      <c r="D165" s="383" t="s">
        <v>347</v>
      </c>
      <c r="E165" s="383"/>
      <c r="F165" s="302">
        <v>1.5</v>
      </c>
      <c r="G165" s="302"/>
      <c r="H165" s="184">
        <v>1.1000000000000001</v>
      </c>
      <c r="I165" s="184">
        <v>3</v>
      </c>
      <c r="J165" s="161">
        <f>I165*H165*F165</f>
        <v>4.95</v>
      </c>
    </row>
    <row r="166" spans="1:10" s="30" customFormat="1" hidden="1">
      <c r="A166" s="188"/>
      <c r="B166" s="189"/>
      <c r="C166" s="189"/>
      <c r="D166" s="302" t="s">
        <v>348</v>
      </c>
      <c r="E166" s="302"/>
      <c r="F166" s="331">
        <v>0.7</v>
      </c>
      <c r="G166" s="332"/>
      <c r="H166" s="184">
        <v>0.7</v>
      </c>
      <c r="I166" s="184">
        <v>1</v>
      </c>
      <c r="J166" s="161">
        <f>I166*H166*F166</f>
        <v>0.48999999999999994</v>
      </c>
    </row>
    <row r="167" spans="1:10" s="30" customFormat="1" hidden="1">
      <c r="A167" s="316"/>
      <c r="B167" s="317"/>
      <c r="C167" s="317"/>
      <c r="D167" s="317"/>
      <c r="E167" s="317"/>
      <c r="F167" s="317"/>
      <c r="G167" s="317"/>
      <c r="H167" s="317"/>
      <c r="I167" s="317"/>
      <c r="J167" s="318"/>
    </row>
    <row r="168" spans="1:10" s="30" customFormat="1" ht="20.25" hidden="1" customHeight="1">
      <c r="A168" s="90" t="s">
        <v>337</v>
      </c>
      <c r="B168" s="187">
        <v>80103</v>
      </c>
      <c r="C168" s="187" t="s">
        <v>189</v>
      </c>
      <c r="D168" s="314" t="s">
        <v>350</v>
      </c>
      <c r="E168" s="314"/>
      <c r="F168" s="314"/>
      <c r="G168" s="314"/>
      <c r="H168" s="314"/>
      <c r="I168" s="187" t="s">
        <v>131</v>
      </c>
      <c r="J168" s="91">
        <f>SUM(J170:J171)</f>
        <v>5.44</v>
      </c>
    </row>
    <row r="169" spans="1:10" s="30" customFormat="1" hidden="1">
      <c r="A169" s="188"/>
      <c r="B169" s="189"/>
      <c r="C169" s="189"/>
      <c r="D169" s="315" t="s">
        <v>157</v>
      </c>
      <c r="E169" s="315"/>
      <c r="F169" s="315" t="s">
        <v>142</v>
      </c>
      <c r="G169" s="315"/>
      <c r="H169" s="187" t="s">
        <v>192</v>
      </c>
      <c r="I169" s="187" t="s">
        <v>164</v>
      </c>
      <c r="J169" s="159" t="s">
        <v>144</v>
      </c>
    </row>
    <row r="170" spans="1:10" s="30" customFormat="1" hidden="1">
      <c r="A170" s="188"/>
      <c r="B170" s="189"/>
      <c r="C170" s="189"/>
      <c r="D170" s="383" t="s">
        <v>347</v>
      </c>
      <c r="E170" s="383"/>
      <c r="F170" s="302">
        <v>1.5</v>
      </c>
      <c r="G170" s="302"/>
      <c r="H170" s="184">
        <v>1.1000000000000001</v>
      </c>
      <c r="I170" s="184">
        <v>3</v>
      </c>
      <c r="J170" s="161">
        <f>I170*H170*F170</f>
        <v>4.95</v>
      </c>
    </row>
    <row r="171" spans="1:10" s="30" customFormat="1" hidden="1">
      <c r="A171" s="188"/>
      <c r="B171" s="189"/>
      <c r="C171" s="189"/>
      <c r="D171" s="302" t="s">
        <v>348</v>
      </c>
      <c r="E171" s="302"/>
      <c r="F171" s="331">
        <v>0.7</v>
      </c>
      <c r="G171" s="332"/>
      <c r="H171" s="184">
        <v>0.7</v>
      </c>
      <c r="I171" s="184">
        <v>1</v>
      </c>
      <c r="J171" s="161">
        <f>I171*H171*F171</f>
        <v>0.48999999999999994</v>
      </c>
    </row>
    <row r="172" spans="1:10" s="30" customFormat="1" hidden="1">
      <c r="A172" s="316"/>
      <c r="B172" s="317"/>
      <c r="C172" s="317"/>
      <c r="D172" s="317"/>
      <c r="E172" s="317"/>
      <c r="F172" s="317"/>
      <c r="G172" s="317"/>
      <c r="H172" s="317"/>
      <c r="I172" s="317"/>
      <c r="J172" s="318"/>
    </row>
    <row r="173" spans="1:10" s="30" customFormat="1" ht="26.25" customHeight="1">
      <c r="A173" s="90" t="s">
        <v>125</v>
      </c>
      <c r="B173" s="76">
        <v>71704</v>
      </c>
      <c r="C173" s="76" t="s">
        <v>189</v>
      </c>
      <c r="D173" s="342" t="s">
        <v>335</v>
      </c>
      <c r="E173" s="342"/>
      <c r="F173" s="342"/>
      <c r="G173" s="342"/>
      <c r="H173" s="342"/>
      <c r="I173" s="76" t="s">
        <v>131</v>
      </c>
      <c r="J173" s="91">
        <f>SUM(J175:J175)</f>
        <v>3.3600000000000003</v>
      </c>
    </row>
    <row r="174" spans="1:10" s="30" customFormat="1">
      <c r="A174" s="157"/>
      <c r="B174" s="158"/>
      <c r="C174" s="158"/>
      <c r="D174" s="315" t="s">
        <v>157</v>
      </c>
      <c r="E174" s="315"/>
      <c r="F174" s="315" t="s">
        <v>142</v>
      </c>
      <c r="G174" s="315"/>
      <c r="H174" s="76" t="s">
        <v>192</v>
      </c>
      <c r="I174" s="76" t="s">
        <v>164</v>
      </c>
      <c r="J174" s="159" t="s">
        <v>144</v>
      </c>
    </row>
    <row r="175" spans="1:10" s="30" customFormat="1">
      <c r="A175" s="157"/>
      <c r="B175" s="158"/>
      <c r="C175" s="158"/>
      <c r="D175" s="302" t="s">
        <v>302</v>
      </c>
      <c r="E175" s="302"/>
      <c r="F175" s="302">
        <v>0.8</v>
      </c>
      <c r="G175" s="302"/>
      <c r="H175" s="160">
        <v>2.1</v>
      </c>
      <c r="I175" s="160">
        <v>2</v>
      </c>
      <c r="J175" s="161">
        <f>I175*H175*F175</f>
        <v>3.3600000000000003</v>
      </c>
    </row>
    <row r="176" spans="1:10" s="30" customFormat="1">
      <c r="A176" s="316"/>
      <c r="B176" s="317"/>
      <c r="C176" s="317"/>
      <c r="D176" s="317"/>
      <c r="E176" s="317"/>
      <c r="F176" s="317"/>
      <c r="G176" s="317"/>
      <c r="H176" s="317"/>
      <c r="I176" s="317"/>
      <c r="J176" s="318"/>
    </row>
    <row r="177" spans="1:10" s="30" customFormat="1" ht="32.25" hidden="1" customHeight="1">
      <c r="A177" s="90" t="s">
        <v>345</v>
      </c>
      <c r="B177" s="76" t="s">
        <v>303</v>
      </c>
      <c r="C177" s="76" t="s">
        <v>92</v>
      </c>
      <c r="D177" s="314" t="s">
        <v>304</v>
      </c>
      <c r="E177" s="314"/>
      <c r="F177" s="314"/>
      <c r="G177" s="314"/>
      <c r="H177" s="314"/>
      <c r="I177" s="76" t="s">
        <v>131</v>
      </c>
      <c r="J177" s="91">
        <f>SUM(J179:J180)</f>
        <v>11</v>
      </c>
    </row>
    <row r="178" spans="1:10" s="30" customFormat="1" hidden="1">
      <c r="A178" s="157"/>
      <c r="B178" s="158"/>
      <c r="C178" s="158"/>
      <c r="D178" s="315" t="s">
        <v>157</v>
      </c>
      <c r="E178" s="315"/>
      <c r="F178" s="315" t="s">
        <v>142</v>
      </c>
      <c r="G178" s="315"/>
      <c r="H178" s="76" t="s">
        <v>192</v>
      </c>
      <c r="I178" s="76" t="s">
        <v>164</v>
      </c>
      <c r="J178" s="159" t="s">
        <v>144</v>
      </c>
    </row>
    <row r="179" spans="1:10" s="30" customFormat="1" hidden="1">
      <c r="A179" s="157"/>
      <c r="B179" s="158"/>
      <c r="C179" s="158"/>
      <c r="D179" s="321" t="s">
        <v>302</v>
      </c>
      <c r="E179" s="322"/>
      <c r="F179" s="302">
        <v>2</v>
      </c>
      <c r="G179" s="302"/>
      <c r="H179" s="160">
        <v>2.2000000000000002</v>
      </c>
      <c r="I179" s="160">
        <v>1</v>
      </c>
      <c r="J179" s="161">
        <f>I179*H179*F179</f>
        <v>4.4000000000000004</v>
      </c>
    </row>
    <row r="180" spans="1:10" s="30" customFormat="1" hidden="1">
      <c r="A180" s="157"/>
      <c r="B180" s="158"/>
      <c r="C180" s="158"/>
      <c r="D180" s="325"/>
      <c r="E180" s="326"/>
      <c r="F180" s="331">
        <v>1.5</v>
      </c>
      <c r="G180" s="332"/>
      <c r="H180" s="160">
        <v>2.2000000000000002</v>
      </c>
      <c r="I180" s="160">
        <v>2</v>
      </c>
      <c r="J180" s="161">
        <f>I180*H180*F180</f>
        <v>6.6000000000000005</v>
      </c>
    </row>
    <row r="181" spans="1:10" s="30" customFormat="1" hidden="1">
      <c r="A181" s="316"/>
      <c r="B181" s="317"/>
      <c r="C181" s="317"/>
      <c r="D181" s="317"/>
      <c r="E181" s="317"/>
      <c r="F181" s="317"/>
      <c r="G181" s="317"/>
      <c r="H181" s="317"/>
      <c r="I181" s="317"/>
      <c r="J181" s="318"/>
    </row>
    <row r="182" spans="1:10" s="30" customFormat="1" ht="21" hidden="1" customHeight="1">
      <c r="A182" s="90" t="s">
        <v>349</v>
      </c>
      <c r="B182" s="76">
        <v>71107</v>
      </c>
      <c r="C182" s="76" t="s">
        <v>189</v>
      </c>
      <c r="D182" s="314" t="s">
        <v>305</v>
      </c>
      <c r="E182" s="314"/>
      <c r="F182" s="314"/>
      <c r="G182" s="314"/>
      <c r="H182" s="314"/>
      <c r="I182" s="76" t="s">
        <v>131</v>
      </c>
      <c r="J182" s="91">
        <f>SUM(J184:J184)</f>
        <v>6.6000000000000005</v>
      </c>
    </row>
    <row r="183" spans="1:10" s="30" customFormat="1" hidden="1">
      <c r="A183" s="157"/>
      <c r="B183" s="158"/>
      <c r="C183" s="158"/>
      <c r="D183" s="315" t="s">
        <v>157</v>
      </c>
      <c r="E183" s="315"/>
      <c r="F183" s="315" t="s">
        <v>142</v>
      </c>
      <c r="G183" s="315"/>
      <c r="H183" s="76" t="s">
        <v>192</v>
      </c>
      <c r="I183" s="76" t="s">
        <v>164</v>
      </c>
      <c r="J183" s="159" t="s">
        <v>144</v>
      </c>
    </row>
    <row r="184" spans="1:10" s="30" customFormat="1" hidden="1">
      <c r="A184" s="157"/>
      <c r="B184" s="158"/>
      <c r="C184" s="158"/>
      <c r="D184" s="302" t="s">
        <v>302</v>
      </c>
      <c r="E184" s="302"/>
      <c r="F184" s="302">
        <v>3</v>
      </c>
      <c r="G184" s="302"/>
      <c r="H184" s="160">
        <v>2.2000000000000002</v>
      </c>
      <c r="I184" s="160">
        <v>1</v>
      </c>
      <c r="J184" s="161">
        <f>I184*H184*F184</f>
        <v>6.6000000000000005</v>
      </c>
    </row>
    <row r="185" spans="1:10" s="30" customFormat="1" hidden="1">
      <c r="A185" s="316"/>
      <c r="B185" s="317"/>
      <c r="C185" s="317"/>
      <c r="D185" s="317"/>
      <c r="E185" s="317"/>
      <c r="F185" s="317"/>
      <c r="G185" s="317"/>
      <c r="H185" s="317"/>
      <c r="I185" s="317"/>
      <c r="J185" s="318"/>
    </row>
    <row r="186" spans="1:10" hidden="1">
      <c r="A186" s="81" t="s">
        <v>338</v>
      </c>
      <c r="B186" s="304" t="s">
        <v>171</v>
      </c>
      <c r="C186" s="304"/>
      <c r="D186" s="304"/>
      <c r="E186" s="304"/>
      <c r="F186" s="304"/>
      <c r="G186" s="304"/>
      <c r="H186" s="304"/>
      <c r="I186" s="304"/>
      <c r="J186" s="305"/>
    </row>
    <row r="187" spans="1:10" hidden="1">
      <c r="A187" s="308"/>
      <c r="B187" s="309"/>
      <c r="C187" s="309"/>
      <c r="D187" s="309"/>
      <c r="E187" s="309"/>
      <c r="F187" s="309"/>
      <c r="G187" s="309"/>
      <c r="H187" s="309"/>
      <c r="I187" s="309"/>
      <c r="J187" s="310"/>
    </row>
    <row r="188" spans="1:10" ht="14.25" hidden="1" customHeight="1">
      <c r="A188" s="308"/>
      <c r="B188" s="309"/>
      <c r="C188" s="309"/>
      <c r="D188" s="309"/>
      <c r="E188" s="309"/>
      <c r="F188" s="309"/>
      <c r="G188" s="309"/>
      <c r="H188" s="309"/>
      <c r="I188" s="309"/>
      <c r="J188" s="310"/>
    </row>
    <row r="189" spans="1:10" s="27" customFormat="1" ht="25.5" hidden="1" customHeight="1">
      <c r="A189" s="82" t="s">
        <v>126</v>
      </c>
      <c r="B189" s="124">
        <v>130308</v>
      </c>
      <c r="C189" s="124" t="s">
        <v>189</v>
      </c>
      <c r="D189" s="336" t="s">
        <v>266</v>
      </c>
      <c r="E189" s="336"/>
      <c r="F189" s="336"/>
      <c r="G189" s="336"/>
      <c r="H189" s="336"/>
      <c r="I189" s="124" t="s">
        <v>130</v>
      </c>
      <c r="J189" s="83">
        <f>SUM(J192:J195)</f>
        <v>9.6</v>
      </c>
    </row>
    <row r="190" spans="1:10" s="27" customFormat="1" hidden="1">
      <c r="A190" s="121"/>
      <c r="B190" s="122"/>
      <c r="C190" s="122"/>
      <c r="D190" s="307" t="s">
        <v>142</v>
      </c>
      <c r="E190" s="307"/>
      <c r="F190" s="307"/>
      <c r="G190" s="307"/>
      <c r="H190" s="307"/>
      <c r="I190" s="122"/>
      <c r="J190" s="123"/>
    </row>
    <row r="191" spans="1:10" s="27" customFormat="1" hidden="1">
      <c r="A191" s="121"/>
      <c r="B191" s="122"/>
      <c r="C191" s="122"/>
      <c r="D191" s="307" t="s">
        <v>157</v>
      </c>
      <c r="E191" s="307"/>
      <c r="F191" s="307" t="s">
        <v>168</v>
      </c>
      <c r="G191" s="307"/>
      <c r="H191" s="153" t="s">
        <v>158</v>
      </c>
      <c r="I191" s="124"/>
      <c r="J191" s="87" t="s">
        <v>144</v>
      </c>
    </row>
    <row r="192" spans="1:10" s="30" customFormat="1" hidden="1">
      <c r="A192" s="157"/>
      <c r="B192" s="158"/>
      <c r="C192" s="158"/>
      <c r="D192" s="321" t="s">
        <v>302</v>
      </c>
      <c r="E192" s="322"/>
      <c r="F192" s="302">
        <v>0.8</v>
      </c>
      <c r="G192" s="302"/>
      <c r="H192" s="160">
        <v>2</v>
      </c>
      <c r="I192" s="160"/>
      <c r="J192" s="161">
        <f>H192*F192</f>
        <v>1.6</v>
      </c>
    </row>
    <row r="193" spans="1:10" s="30" customFormat="1" hidden="1">
      <c r="A193" s="157"/>
      <c r="B193" s="158"/>
      <c r="C193" s="158"/>
      <c r="D193" s="323"/>
      <c r="E193" s="324"/>
      <c r="F193" s="302">
        <v>2</v>
      </c>
      <c r="G193" s="302"/>
      <c r="H193" s="160">
        <v>1</v>
      </c>
      <c r="I193" s="160"/>
      <c r="J193" s="161">
        <f t="shared" ref="J193:J195" si="9">H193*F193</f>
        <v>2</v>
      </c>
    </row>
    <row r="194" spans="1:10" s="30" customFormat="1" hidden="1">
      <c r="A194" s="157"/>
      <c r="B194" s="158"/>
      <c r="C194" s="158"/>
      <c r="D194" s="323"/>
      <c r="E194" s="324"/>
      <c r="F194" s="331">
        <v>1.5</v>
      </c>
      <c r="G194" s="332"/>
      <c r="H194" s="160">
        <v>2</v>
      </c>
      <c r="I194" s="160"/>
      <c r="J194" s="161">
        <f t="shared" si="9"/>
        <v>3</v>
      </c>
    </row>
    <row r="195" spans="1:10" s="30" customFormat="1" hidden="1">
      <c r="A195" s="157"/>
      <c r="B195" s="158"/>
      <c r="C195" s="158"/>
      <c r="D195" s="325"/>
      <c r="E195" s="326"/>
      <c r="F195" s="302">
        <v>3</v>
      </c>
      <c r="G195" s="302"/>
      <c r="H195" s="160">
        <v>1</v>
      </c>
      <c r="I195" s="160"/>
      <c r="J195" s="161">
        <f t="shared" si="9"/>
        <v>3</v>
      </c>
    </row>
    <row r="196" spans="1:10" s="27" customFormat="1" hidden="1">
      <c r="A196" s="308"/>
      <c r="B196" s="309"/>
      <c r="C196" s="309"/>
      <c r="D196" s="309"/>
      <c r="E196" s="309"/>
      <c r="F196" s="309"/>
      <c r="G196" s="309"/>
      <c r="H196" s="309"/>
      <c r="I196" s="309"/>
      <c r="J196" s="310"/>
    </row>
    <row r="197" spans="1:10" s="27" customFormat="1" ht="25.5" hidden="1" customHeight="1">
      <c r="A197" s="82" t="s">
        <v>194</v>
      </c>
      <c r="B197" s="124">
        <v>130317</v>
      </c>
      <c r="C197" s="124" t="s">
        <v>189</v>
      </c>
      <c r="D197" s="336" t="s">
        <v>267</v>
      </c>
      <c r="E197" s="336"/>
      <c r="F197" s="336"/>
      <c r="G197" s="336"/>
      <c r="H197" s="336"/>
      <c r="I197" s="124" t="s">
        <v>130</v>
      </c>
      <c r="J197" s="83">
        <f>SUM(J200:J201)</f>
        <v>5.2</v>
      </c>
    </row>
    <row r="198" spans="1:10" s="27" customFormat="1" hidden="1">
      <c r="A198" s="121"/>
      <c r="B198" s="122"/>
      <c r="C198" s="122"/>
      <c r="D198" s="307" t="s">
        <v>142</v>
      </c>
      <c r="E198" s="307"/>
      <c r="F198" s="307"/>
      <c r="G198" s="307"/>
      <c r="H198" s="307"/>
      <c r="I198" s="122"/>
      <c r="J198" s="123"/>
    </row>
    <row r="199" spans="1:10" s="27" customFormat="1" hidden="1">
      <c r="A199" s="121"/>
      <c r="B199" s="122"/>
      <c r="C199" s="122"/>
      <c r="D199" s="307" t="s">
        <v>157</v>
      </c>
      <c r="E199" s="307"/>
      <c r="F199" s="307" t="s">
        <v>142</v>
      </c>
      <c r="G199" s="307"/>
      <c r="H199" s="153" t="s">
        <v>158</v>
      </c>
      <c r="I199" s="124"/>
      <c r="J199" s="87" t="s">
        <v>144</v>
      </c>
    </row>
    <row r="200" spans="1:10" s="27" customFormat="1" hidden="1">
      <c r="A200" s="121"/>
      <c r="B200" s="122"/>
      <c r="C200" s="122"/>
      <c r="D200" s="327" t="s">
        <v>302</v>
      </c>
      <c r="E200" s="328"/>
      <c r="F200" s="303">
        <v>1.5</v>
      </c>
      <c r="G200" s="303"/>
      <c r="H200" s="120">
        <v>3</v>
      </c>
      <c r="I200" s="120"/>
      <c r="J200" s="161">
        <f>H200*F200</f>
        <v>4.5</v>
      </c>
    </row>
    <row r="201" spans="1:10" s="27" customFormat="1" hidden="1">
      <c r="A201" s="121"/>
      <c r="B201" s="122"/>
      <c r="C201" s="122"/>
      <c r="D201" s="329"/>
      <c r="E201" s="330"/>
      <c r="F201" s="303">
        <v>0.7</v>
      </c>
      <c r="G201" s="303"/>
      <c r="H201" s="120">
        <v>1</v>
      </c>
      <c r="I201" s="120"/>
      <c r="J201" s="161">
        <f>H201*F201</f>
        <v>0.7</v>
      </c>
    </row>
    <row r="202" spans="1:10" s="27" customFormat="1" hidden="1">
      <c r="A202" s="308"/>
      <c r="B202" s="309"/>
      <c r="C202" s="309"/>
      <c r="D202" s="309"/>
      <c r="E202" s="309"/>
      <c r="F202" s="309"/>
      <c r="G202" s="309"/>
      <c r="H202" s="309"/>
      <c r="I202" s="309"/>
      <c r="J202" s="310"/>
    </row>
    <row r="203" spans="1:10" hidden="1">
      <c r="A203" s="81" t="s">
        <v>127</v>
      </c>
      <c r="B203" s="304" t="s">
        <v>172</v>
      </c>
      <c r="C203" s="304"/>
      <c r="D203" s="304"/>
      <c r="E203" s="304"/>
      <c r="F203" s="304"/>
      <c r="G203" s="304"/>
      <c r="H203" s="304"/>
      <c r="I203" s="304"/>
      <c r="J203" s="305"/>
    </row>
    <row r="204" spans="1:10" hidden="1">
      <c r="A204" s="308"/>
      <c r="B204" s="309"/>
      <c r="C204" s="309"/>
      <c r="D204" s="309"/>
      <c r="E204" s="309"/>
      <c r="F204" s="309"/>
      <c r="G204" s="309"/>
      <c r="H204" s="309"/>
      <c r="I204" s="309"/>
      <c r="J204" s="310"/>
    </row>
    <row r="205" spans="1:10" s="30" customFormat="1" ht="25.5" hidden="1" customHeight="1">
      <c r="A205" s="90" t="s">
        <v>339</v>
      </c>
      <c r="B205" s="76" t="s">
        <v>269</v>
      </c>
      <c r="C205" s="76" t="s">
        <v>92</v>
      </c>
      <c r="D205" s="342" t="s">
        <v>268</v>
      </c>
      <c r="E205" s="342"/>
      <c r="F205" s="342"/>
      <c r="G205" s="342"/>
      <c r="H205" s="342"/>
      <c r="I205" s="76" t="s">
        <v>131</v>
      </c>
      <c r="J205" s="93">
        <f>SUM(J208:J209)</f>
        <v>364.9</v>
      </c>
    </row>
    <row r="206" spans="1:10" hidden="1">
      <c r="A206" s="84"/>
      <c r="B206" s="73"/>
      <c r="C206" s="73"/>
      <c r="D206" s="307" t="s">
        <v>254</v>
      </c>
      <c r="E206" s="307"/>
      <c r="F206" s="307"/>
      <c r="G206" s="307"/>
      <c r="H206" s="307"/>
      <c r="I206" s="73"/>
      <c r="J206" s="85"/>
    </row>
    <row r="207" spans="1:10" hidden="1">
      <c r="A207" s="84"/>
      <c r="B207" s="73"/>
      <c r="C207" s="73"/>
      <c r="D207" s="307" t="s">
        <v>157</v>
      </c>
      <c r="E207" s="307"/>
      <c r="F207" s="307" t="s">
        <v>270</v>
      </c>
      <c r="G207" s="307"/>
      <c r="H207" s="71"/>
      <c r="I207" s="71"/>
      <c r="J207" s="87" t="s">
        <v>144</v>
      </c>
    </row>
    <row r="208" spans="1:10" hidden="1">
      <c r="A208" s="94"/>
      <c r="B208" s="74"/>
      <c r="C208" s="74"/>
      <c r="D208" s="302" t="s">
        <v>302</v>
      </c>
      <c r="E208" s="302"/>
      <c r="F208" s="303">
        <v>360.76</v>
      </c>
      <c r="G208" s="303"/>
      <c r="H208" s="74"/>
      <c r="I208" s="79"/>
      <c r="J208" s="89">
        <f>F208</f>
        <v>360.76</v>
      </c>
    </row>
    <row r="209" spans="1:10" hidden="1">
      <c r="A209" s="94"/>
      <c r="B209" s="74"/>
      <c r="C209" s="74"/>
      <c r="D209" s="303" t="s">
        <v>195</v>
      </c>
      <c r="E209" s="303"/>
      <c r="F209" s="303">
        <v>4.1399999999999997</v>
      </c>
      <c r="G209" s="303"/>
      <c r="H209" s="74"/>
      <c r="I209" s="79"/>
      <c r="J209" s="126">
        <f t="shared" ref="J209" si="10">F209</f>
        <v>4.1399999999999997</v>
      </c>
    </row>
    <row r="210" spans="1:10" hidden="1">
      <c r="A210" s="319"/>
      <c r="B210" s="303"/>
      <c r="C210" s="303"/>
      <c r="D210" s="303"/>
      <c r="E210" s="303"/>
      <c r="F210" s="303"/>
      <c r="G210" s="303"/>
      <c r="H210" s="303"/>
      <c r="I210" s="303"/>
      <c r="J210" s="320"/>
    </row>
    <row r="211" spans="1:10" ht="38.25" hidden="1" customHeight="1">
      <c r="A211" s="82" t="s">
        <v>128</v>
      </c>
      <c r="B211" s="124">
        <v>130202</v>
      </c>
      <c r="C211" s="71" t="s">
        <v>189</v>
      </c>
      <c r="D211" s="306" t="s">
        <v>306</v>
      </c>
      <c r="E211" s="306"/>
      <c r="F211" s="306"/>
      <c r="G211" s="306"/>
      <c r="H211" s="306"/>
      <c r="I211" s="71" t="s">
        <v>131</v>
      </c>
      <c r="J211" s="83">
        <f>SUM(J214:J215)</f>
        <v>364.9</v>
      </c>
    </row>
    <row r="212" spans="1:10" s="27" customFormat="1" hidden="1">
      <c r="A212" s="121"/>
      <c r="B212" s="122"/>
      <c r="C212" s="122"/>
      <c r="D212" s="307" t="s">
        <v>254</v>
      </c>
      <c r="E212" s="307"/>
      <c r="F212" s="307"/>
      <c r="G212" s="307"/>
      <c r="H212" s="307"/>
      <c r="I212" s="122"/>
      <c r="J212" s="123"/>
    </row>
    <row r="213" spans="1:10" s="27" customFormat="1" hidden="1">
      <c r="A213" s="121"/>
      <c r="B213" s="122"/>
      <c r="C213" s="122"/>
      <c r="D213" s="307" t="s">
        <v>157</v>
      </c>
      <c r="E213" s="307"/>
      <c r="F213" s="307" t="s">
        <v>270</v>
      </c>
      <c r="G213" s="307"/>
      <c r="H213" s="124"/>
      <c r="I213" s="124"/>
      <c r="J213" s="87" t="s">
        <v>144</v>
      </c>
    </row>
    <row r="214" spans="1:10" s="27" customFormat="1" hidden="1">
      <c r="A214" s="129"/>
      <c r="B214" s="120"/>
      <c r="C214" s="120"/>
      <c r="D214" s="302" t="s">
        <v>302</v>
      </c>
      <c r="E214" s="302"/>
      <c r="F214" s="303">
        <v>360.76</v>
      </c>
      <c r="G214" s="303"/>
      <c r="H214" s="120"/>
      <c r="I214" s="79"/>
      <c r="J214" s="126">
        <f>F214</f>
        <v>360.76</v>
      </c>
    </row>
    <row r="215" spans="1:10" s="27" customFormat="1" hidden="1">
      <c r="A215" s="129"/>
      <c r="B215" s="120"/>
      <c r="C215" s="120"/>
      <c r="D215" s="303" t="s">
        <v>195</v>
      </c>
      <c r="E215" s="303"/>
      <c r="F215" s="303">
        <v>4.1399999999999997</v>
      </c>
      <c r="G215" s="303"/>
      <c r="H215" s="120"/>
      <c r="I215" s="79"/>
      <c r="J215" s="126">
        <f t="shared" ref="J215" si="11">F215</f>
        <v>4.1399999999999997</v>
      </c>
    </row>
    <row r="216" spans="1:10" s="27" customFormat="1" hidden="1">
      <c r="A216" s="319"/>
      <c r="B216" s="303"/>
      <c r="C216" s="303"/>
      <c r="D216" s="303"/>
      <c r="E216" s="303"/>
      <c r="F216" s="303"/>
      <c r="G216" s="303"/>
      <c r="H216" s="303"/>
      <c r="I216" s="303"/>
      <c r="J216" s="320"/>
    </row>
    <row r="217" spans="1:10" s="27" customFormat="1" ht="38.25" hidden="1" customHeight="1">
      <c r="A217" s="82" t="s">
        <v>129</v>
      </c>
      <c r="B217" s="124">
        <v>68053</v>
      </c>
      <c r="C217" s="124" t="s">
        <v>92</v>
      </c>
      <c r="D217" s="306" t="s">
        <v>272</v>
      </c>
      <c r="E217" s="306"/>
      <c r="F217" s="306"/>
      <c r="G217" s="306"/>
      <c r="H217" s="306"/>
      <c r="I217" s="124" t="s">
        <v>131</v>
      </c>
      <c r="J217" s="83">
        <f>SUM(J220:J221)</f>
        <v>364.9</v>
      </c>
    </row>
    <row r="218" spans="1:10" s="27" customFormat="1" hidden="1">
      <c r="A218" s="121"/>
      <c r="B218" s="122"/>
      <c r="C218" s="122"/>
      <c r="D218" s="307" t="s">
        <v>254</v>
      </c>
      <c r="E218" s="307"/>
      <c r="F218" s="307"/>
      <c r="G218" s="307"/>
      <c r="H218" s="307"/>
      <c r="I218" s="122"/>
      <c r="J218" s="123"/>
    </row>
    <row r="219" spans="1:10" s="27" customFormat="1" hidden="1">
      <c r="A219" s="121"/>
      <c r="B219" s="122"/>
      <c r="C219" s="122"/>
      <c r="D219" s="307" t="s">
        <v>157</v>
      </c>
      <c r="E219" s="307"/>
      <c r="F219" s="307" t="s">
        <v>270</v>
      </c>
      <c r="G219" s="307"/>
      <c r="H219" s="153"/>
      <c r="I219" s="124"/>
      <c r="J219" s="87" t="s">
        <v>144</v>
      </c>
    </row>
    <row r="220" spans="1:10" s="27" customFormat="1" hidden="1">
      <c r="A220" s="129"/>
      <c r="B220" s="120"/>
      <c r="C220" s="120"/>
      <c r="D220" s="302" t="s">
        <v>302</v>
      </c>
      <c r="E220" s="302"/>
      <c r="F220" s="303">
        <v>360.76</v>
      </c>
      <c r="G220" s="303"/>
      <c r="H220" s="154"/>
      <c r="I220" s="79"/>
      <c r="J220" s="126">
        <f>F220</f>
        <v>360.76</v>
      </c>
    </row>
    <row r="221" spans="1:10" s="27" customFormat="1" hidden="1">
      <c r="A221" s="129"/>
      <c r="B221" s="120"/>
      <c r="C221" s="120"/>
      <c r="D221" s="303" t="s">
        <v>195</v>
      </c>
      <c r="E221" s="303"/>
      <c r="F221" s="303">
        <v>4.1399999999999997</v>
      </c>
      <c r="G221" s="303"/>
      <c r="H221" s="154"/>
      <c r="I221" s="79"/>
      <c r="J221" s="126">
        <f t="shared" ref="J221" si="12">F221</f>
        <v>4.1399999999999997</v>
      </c>
    </row>
    <row r="222" spans="1:10" s="27" customFormat="1" hidden="1">
      <c r="A222" s="319"/>
      <c r="B222" s="303"/>
      <c r="C222" s="303"/>
      <c r="D222" s="303"/>
      <c r="E222" s="303"/>
      <c r="F222" s="303"/>
      <c r="G222" s="303"/>
      <c r="H222" s="303"/>
      <c r="I222" s="303"/>
      <c r="J222" s="320"/>
    </row>
    <row r="223" spans="1:10" s="27" customFormat="1" ht="54.75" hidden="1" customHeight="1">
      <c r="A223" s="82" t="s">
        <v>340</v>
      </c>
      <c r="B223" s="124" t="s">
        <v>271</v>
      </c>
      <c r="C223" s="124" t="s">
        <v>92</v>
      </c>
      <c r="D223" s="306" t="s">
        <v>360</v>
      </c>
      <c r="E223" s="306"/>
      <c r="F223" s="306"/>
      <c r="G223" s="306"/>
      <c r="H223" s="306"/>
      <c r="I223" s="124" t="s">
        <v>131</v>
      </c>
      <c r="J223" s="83">
        <f>SUM(J226:J226)</f>
        <v>45.275999999999996</v>
      </c>
    </row>
    <row r="224" spans="1:10" s="27" customFormat="1" hidden="1">
      <c r="A224" s="121"/>
      <c r="B224" s="122"/>
      <c r="C224" s="122"/>
      <c r="D224" s="307" t="s">
        <v>361</v>
      </c>
      <c r="E224" s="307"/>
      <c r="F224" s="307"/>
      <c r="G224" s="307"/>
      <c r="H224" s="307"/>
      <c r="I224" s="122"/>
      <c r="J224" s="123"/>
    </row>
    <row r="225" spans="1:10" s="27" customFormat="1" hidden="1">
      <c r="A225" s="121"/>
      <c r="B225" s="122"/>
      <c r="C225" s="122"/>
      <c r="D225" s="307" t="s">
        <v>157</v>
      </c>
      <c r="E225" s="307"/>
      <c r="F225" s="307" t="s">
        <v>274</v>
      </c>
      <c r="G225" s="307"/>
      <c r="H225" s="124" t="s">
        <v>261</v>
      </c>
      <c r="I225" s="124" t="s">
        <v>275</v>
      </c>
      <c r="J225" s="87" t="s">
        <v>144</v>
      </c>
    </row>
    <row r="226" spans="1:10" s="27" customFormat="1" hidden="1">
      <c r="A226" s="129"/>
      <c r="B226" s="120"/>
      <c r="C226" s="120"/>
      <c r="D226" s="303" t="s">
        <v>273</v>
      </c>
      <c r="E226" s="303"/>
      <c r="F226" s="303">
        <f>79.6-4.14</f>
        <v>75.459999999999994</v>
      </c>
      <c r="G226" s="303"/>
      <c r="H226" s="120">
        <v>0.6</v>
      </c>
      <c r="I226" s="79">
        <v>1</v>
      </c>
      <c r="J226" s="126">
        <f>F226*H226*I226</f>
        <v>45.275999999999996</v>
      </c>
    </row>
    <row r="227" spans="1:10" hidden="1">
      <c r="A227" s="308"/>
      <c r="B227" s="309"/>
      <c r="C227" s="309"/>
      <c r="D227" s="309"/>
      <c r="E227" s="309"/>
      <c r="F227" s="309"/>
      <c r="G227" s="309"/>
      <c r="H227" s="309"/>
      <c r="I227" s="309"/>
      <c r="J227" s="310"/>
    </row>
    <row r="228" spans="1:10" s="27" customFormat="1" ht="38.25" hidden="1" customHeight="1">
      <c r="A228" s="82" t="s">
        <v>341</v>
      </c>
      <c r="B228" s="183">
        <v>210302</v>
      </c>
      <c r="C228" s="183" t="s">
        <v>189</v>
      </c>
      <c r="D228" s="306" t="s">
        <v>342</v>
      </c>
      <c r="E228" s="306"/>
      <c r="F228" s="306"/>
      <c r="G228" s="306"/>
      <c r="H228" s="306"/>
      <c r="I228" s="183" t="s">
        <v>130</v>
      </c>
      <c r="J228" s="83">
        <f>SUM(J231:J233)</f>
        <v>4.49</v>
      </c>
    </row>
    <row r="229" spans="1:10" s="27" customFormat="1" hidden="1">
      <c r="A229" s="180"/>
      <c r="B229" s="181"/>
      <c r="C229" s="181"/>
      <c r="D229" s="307" t="s">
        <v>254</v>
      </c>
      <c r="E229" s="307"/>
      <c r="F229" s="307"/>
      <c r="G229" s="307"/>
      <c r="H229" s="307"/>
      <c r="I229" s="181"/>
      <c r="J229" s="182"/>
    </row>
    <row r="230" spans="1:10" s="27" customFormat="1" hidden="1">
      <c r="A230" s="180"/>
      <c r="B230" s="181"/>
      <c r="C230" s="181"/>
      <c r="D230" s="307" t="s">
        <v>157</v>
      </c>
      <c r="E230" s="307"/>
      <c r="F230" s="307" t="s">
        <v>343</v>
      </c>
      <c r="G230" s="307"/>
      <c r="H230" s="183"/>
      <c r="I230" s="183"/>
      <c r="J230" s="87" t="s">
        <v>144</v>
      </c>
    </row>
    <row r="231" spans="1:10" s="27" customFormat="1" hidden="1">
      <c r="A231" s="185"/>
      <c r="B231" s="179"/>
      <c r="C231" s="179"/>
      <c r="D231" s="303" t="s">
        <v>195</v>
      </c>
      <c r="E231" s="303"/>
      <c r="F231" s="303">
        <f>3.18+1.31</f>
        <v>4.49</v>
      </c>
      <c r="G231" s="303"/>
      <c r="H231" s="179"/>
      <c r="I231" s="79"/>
      <c r="J231" s="186">
        <f>F231</f>
        <v>4.49</v>
      </c>
    </row>
    <row r="232" spans="1:10" s="27" customFormat="1" hidden="1">
      <c r="A232" s="319"/>
      <c r="B232" s="303"/>
      <c r="C232" s="303"/>
      <c r="D232" s="303"/>
      <c r="E232" s="303"/>
      <c r="F232" s="303"/>
      <c r="G232" s="303"/>
      <c r="H232" s="303"/>
      <c r="I232" s="303"/>
      <c r="J232" s="320"/>
    </row>
    <row r="233" spans="1:10" s="27" customFormat="1">
      <c r="A233" s="81" t="s">
        <v>338</v>
      </c>
      <c r="B233" s="304" t="s">
        <v>224</v>
      </c>
      <c r="C233" s="304"/>
      <c r="D233" s="304"/>
      <c r="E233" s="304"/>
      <c r="F233" s="304"/>
      <c r="G233" s="304"/>
      <c r="H233" s="304"/>
      <c r="I233" s="304"/>
      <c r="J233" s="305"/>
    </row>
    <row r="234" spans="1:10" s="27" customFormat="1">
      <c r="A234" s="308"/>
      <c r="B234" s="309"/>
      <c r="C234" s="309"/>
      <c r="D234" s="309"/>
      <c r="E234" s="309"/>
      <c r="F234" s="309"/>
      <c r="G234" s="309"/>
      <c r="H234" s="309"/>
      <c r="I234" s="309"/>
      <c r="J234" s="310"/>
    </row>
    <row r="235" spans="1:10" ht="24.75" customHeight="1">
      <c r="A235" s="82" t="s">
        <v>126</v>
      </c>
      <c r="B235" s="71">
        <v>9537</v>
      </c>
      <c r="C235" s="71" t="s">
        <v>92</v>
      </c>
      <c r="D235" s="306" t="s">
        <v>225</v>
      </c>
      <c r="E235" s="306"/>
      <c r="F235" s="306"/>
      <c r="G235" s="306"/>
      <c r="H235" s="306"/>
      <c r="I235" s="71" t="s">
        <v>131</v>
      </c>
      <c r="J235" s="83">
        <f>SUM(J238:J239)</f>
        <v>364.9</v>
      </c>
    </row>
    <row r="236" spans="1:10" s="27" customFormat="1">
      <c r="A236" s="134"/>
      <c r="B236" s="135"/>
      <c r="C236" s="135"/>
      <c r="D236" s="382" t="s">
        <v>141</v>
      </c>
      <c r="E236" s="382"/>
      <c r="F236" s="382"/>
      <c r="G236" s="382"/>
      <c r="H236" s="382"/>
      <c r="I236" s="135"/>
      <c r="J236" s="136"/>
    </row>
    <row r="237" spans="1:10">
      <c r="A237" s="95"/>
      <c r="B237" s="80"/>
      <c r="C237" s="80"/>
      <c r="D237" s="307" t="s">
        <v>157</v>
      </c>
      <c r="E237" s="307"/>
      <c r="F237" s="307" t="s">
        <v>270</v>
      </c>
      <c r="G237" s="307"/>
      <c r="H237" s="71"/>
      <c r="I237" s="80"/>
      <c r="J237" s="96"/>
    </row>
    <row r="238" spans="1:10" s="27" customFormat="1">
      <c r="A238" s="155"/>
      <c r="B238" s="154"/>
      <c r="C238" s="154"/>
      <c r="D238" s="302" t="s">
        <v>302</v>
      </c>
      <c r="E238" s="302"/>
      <c r="F238" s="303">
        <v>360.76</v>
      </c>
      <c r="G238" s="303"/>
      <c r="H238" s="154"/>
      <c r="I238" s="79"/>
      <c r="J238" s="156">
        <f>F238</f>
        <v>360.76</v>
      </c>
    </row>
    <row r="239" spans="1:10" s="27" customFormat="1">
      <c r="A239" s="155"/>
      <c r="B239" s="154"/>
      <c r="C239" s="154"/>
      <c r="D239" s="303" t="s">
        <v>195</v>
      </c>
      <c r="E239" s="303"/>
      <c r="F239" s="303">
        <v>4.1399999999999997</v>
      </c>
      <c r="G239" s="303"/>
      <c r="H239" s="154"/>
      <c r="I239" s="79"/>
      <c r="J239" s="156">
        <f t="shared" ref="J239" si="13">F239</f>
        <v>4.1399999999999997</v>
      </c>
    </row>
  </sheetData>
  <mergeCells count="300">
    <mergeCell ref="A232:J232"/>
    <mergeCell ref="D163:H163"/>
    <mergeCell ref="D164:E164"/>
    <mergeCell ref="F164:G164"/>
    <mergeCell ref="F165:G165"/>
    <mergeCell ref="F166:G166"/>
    <mergeCell ref="A167:J167"/>
    <mergeCell ref="D165:E165"/>
    <mergeCell ref="D166:E166"/>
    <mergeCell ref="D168:H168"/>
    <mergeCell ref="D169:E169"/>
    <mergeCell ref="F169:G169"/>
    <mergeCell ref="D170:E170"/>
    <mergeCell ref="F170:G170"/>
    <mergeCell ref="D171:E171"/>
    <mergeCell ref="F171:G171"/>
    <mergeCell ref="A172:J172"/>
    <mergeCell ref="A216:J216"/>
    <mergeCell ref="D189:H189"/>
    <mergeCell ref="A188:J188"/>
    <mergeCell ref="D179:E180"/>
    <mergeCell ref="B203:J203"/>
    <mergeCell ref="A204:J204"/>
    <mergeCell ref="D205:H205"/>
    <mergeCell ref="D236:H236"/>
    <mergeCell ref="D226:E226"/>
    <mergeCell ref="F226:G226"/>
    <mergeCell ref="A234:J234"/>
    <mergeCell ref="D217:H217"/>
    <mergeCell ref="D218:H218"/>
    <mergeCell ref="D219:E219"/>
    <mergeCell ref="F219:G219"/>
    <mergeCell ref="D220:E220"/>
    <mergeCell ref="F220:G220"/>
    <mergeCell ref="A227:J227"/>
    <mergeCell ref="D221:E221"/>
    <mergeCell ref="F221:G221"/>
    <mergeCell ref="A222:J222"/>
    <mergeCell ref="D223:H223"/>
    <mergeCell ref="D224:H224"/>
    <mergeCell ref="D225:E225"/>
    <mergeCell ref="F225:G225"/>
    <mergeCell ref="D228:H228"/>
    <mergeCell ref="D229:H229"/>
    <mergeCell ref="D230:E230"/>
    <mergeCell ref="F230:G230"/>
    <mergeCell ref="D231:E231"/>
    <mergeCell ref="F231:G231"/>
    <mergeCell ref="D197:H197"/>
    <mergeCell ref="D198:H198"/>
    <mergeCell ref="D199:E199"/>
    <mergeCell ref="F199:G199"/>
    <mergeCell ref="D190:H190"/>
    <mergeCell ref="D173:H173"/>
    <mergeCell ref="D174:E174"/>
    <mergeCell ref="F174:G174"/>
    <mergeCell ref="D175:E175"/>
    <mergeCell ref="F175:G175"/>
    <mergeCell ref="F193:G193"/>
    <mergeCell ref="B186:J186"/>
    <mergeCell ref="A187:J187"/>
    <mergeCell ref="A150:J150"/>
    <mergeCell ref="B143:J143"/>
    <mergeCell ref="A144:J144"/>
    <mergeCell ref="A176:J176"/>
    <mergeCell ref="F179:G179"/>
    <mergeCell ref="F180:G180"/>
    <mergeCell ref="A181:J181"/>
    <mergeCell ref="D177:H177"/>
    <mergeCell ref="D178:E178"/>
    <mergeCell ref="F178:G178"/>
    <mergeCell ref="D153:E153"/>
    <mergeCell ref="F153:G153"/>
    <mergeCell ref="D149:H149"/>
    <mergeCell ref="A162:J162"/>
    <mergeCell ref="D151:H151"/>
    <mergeCell ref="D152:H152"/>
    <mergeCell ref="D157:H157"/>
    <mergeCell ref="D158:E158"/>
    <mergeCell ref="F158:G158"/>
    <mergeCell ref="D159:E159"/>
    <mergeCell ref="F159:G159"/>
    <mergeCell ref="D154:E154"/>
    <mergeCell ref="D155:E155"/>
    <mergeCell ref="A160:J160"/>
    <mergeCell ref="D128:E128"/>
    <mergeCell ref="D129:H129"/>
    <mergeCell ref="B139:C139"/>
    <mergeCell ref="D139:H139"/>
    <mergeCell ref="B140:C140"/>
    <mergeCell ref="B141:C141"/>
    <mergeCell ref="A142:J142"/>
    <mergeCell ref="A137:J137"/>
    <mergeCell ref="D138:H138"/>
    <mergeCell ref="A130:J130"/>
    <mergeCell ref="A156:J156"/>
    <mergeCell ref="D145:H145"/>
    <mergeCell ref="D146:H146"/>
    <mergeCell ref="D147:E147"/>
    <mergeCell ref="D148:E148"/>
    <mergeCell ref="B161:J161"/>
    <mergeCell ref="A5:J5"/>
    <mergeCell ref="A6:J6"/>
    <mergeCell ref="A1:J1"/>
    <mergeCell ref="A2:G3"/>
    <mergeCell ref="H2:H3"/>
    <mergeCell ref="I2:J2"/>
    <mergeCell ref="I3:J3"/>
    <mergeCell ref="A4:J4"/>
    <mergeCell ref="A7:J8"/>
    <mergeCell ref="D9:H9"/>
    <mergeCell ref="B10:J10"/>
    <mergeCell ref="D11:H11"/>
    <mergeCell ref="D12:H12"/>
    <mergeCell ref="D13:E13"/>
    <mergeCell ref="F13:G13"/>
    <mergeCell ref="D14:E14"/>
    <mergeCell ref="F14:G14"/>
    <mergeCell ref="A15:J15"/>
    <mergeCell ref="D16:H16"/>
    <mergeCell ref="D17:H17"/>
    <mergeCell ref="D18:E18"/>
    <mergeCell ref="F18:G18"/>
    <mergeCell ref="D19:E19"/>
    <mergeCell ref="F19:G19"/>
    <mergeCell ref="A20:J20"/>
    <mergeCell ref="D21:H21"/>
    <mergeCell ref="D22:H22"/>
    <mergeCell ref="D23:E23"/>
    <mergeCell ref="F23:G23"/>
    <mergeCell ref="D24:E24"/>
    <mergeCell ref="F24:G24"/>
    <mergeCell ref="A25:J25"/>
    <mergeCell ref="D26:H26"/>
    <mergeCell ref="D27:H27"/>
    <mergeCell ref="D28:E28"/>
    <mergeCell ref="F28:G28"/>
    <mergeCell ref="D29:E29"/>
    <mergeCell ref="F29:G29"/>
    <mergeCell ref="A30:J30"/>
    <mergeCell ref="D31:H31"/>
    <mergeCell ref="D32:H32"/>
    <mergeCell ref="D33:E33"/>
    <mergeCell ref="F33:G33"/>
    <mergeCell ref="D34:E34"/>
    <mergeCell ref="F34:G34"/>
    <mergeCell ref="D42:H42"/>
    <mergeCell ref="D43:E43"/>
    <mergeCell ref="F43:G43"/>
    <mergeCell ref="D44:E44"/>
    <mergeCell ref="F44:G44"/>
    <mergeCell ref="D52:E52"/>
    <mergeCell ref="A53:J53"/>
    <mergeCell ref="A35:J35"/>
    <mergeCell ref="D36:H36"/>
    <mergeCell ref="D37:H37"/>
    <mergeCell ref="D38:E38"/>
    <mergeCell ref="F38:G38"/>
    <mergeCell ref="D39:E39"/>
    <mergeCell ref="F39:G39"/>
    <mergeCell ref="A40:J40"/>
    <mergeCell ref="D41:H41"/>
    <mergeCell ref="D54:H54"/>
    <mergeCell ref="D55:H55"/>
    <mergeCell ref="D59:E59"/>
    <mergeCell ref="F59:G59"/>
    <mergeCell ref="A45:J45"/>
    <mergeCell ref="B46:J46"/>
    <mergeCell ref="D47:H47"/>
    <mergeCell ref="D48:H48"/>
    <mergeCell ref="D49:E49"/>
    <mergeCell ref="D50:E50"/>
    <mergeCell ref="D51:E51"/>
    <mergeCell ref="D56:E56"/>
    <mergeCell ref="F56:G56"/>
    <mergeCell ref="D57:E57"/>
    <mergeCell ref="F57:G57"/>
    <mergeCell ref="D58:H58"/>
    <mergeCell ref="I65:J65"/>
    <mergeCell ref="I66:J66"/>
    <mergeCell ref="D60:E60"/>
    <mergeCell ref="F60:G60"/>
    <mergeCell ref="A61:J61"/>
    <mergeCell ref="D62:H62"/>
    <mergeCell ref="D63:H63"/>
    <mergeCell ref="D64:E64"/>
    <mergeCell ref="F65:H65"/>
    <mergeCell ref="F66:H66"/>
    <mergeCell ref="A77:J77"/>
    <mergeCell ref="D78:H78"/>
    <mergeCell ref="D79:H79"/>
    <mergeCell ref="D80:E80"/>
    <mergeCell ref="D81:E81"/>
    <mergeCell ref="A82:J82"/>
    <mergeCell ref="I67:J67"/>
    <mergeCell ref="A69:J69"/>
    <mergeCell ref="B70:J70"/>
    <mergeCell ref="D71:H71"/>
    <mergeCell ref="D72:H72"/>
    <mergeCell ref="D73:E73"/>
    <mergeCell ref="D74:E74"/>
    <mergeCell ref="F67:H67"/>
    <mergeCell ref="D75:E75"/>
    <mergeCell ref="D76:E76"/>
    <mergeCell ref="D90:H90"/>
    <mergeCell ref="D91:H91"/>
    <mergeCell ref="D92:E92"/>
    <mergeCell ref="D109:E109"/>
    <mergeCell ref="D116:E116"/>
    <mergeCell ref="D83:H83"/>
    <mergeCell ref="D84:H84"/>
    <mergeCell ref="D85:E85"/>
    <mergeCell ref="D86:E86"/>
    <mergeCell ref="D87:E87"/>
    <mergeCell ref="D88:E88"/>
    <mergeCell ref="A89:J89"/>
    <mergeCell ref="D95:E95"/>
    <mergeCell ref="D93:E93"/>
    <mergeCell ref="D94:E94"/>
    <mergeCell ref="D114:H114"/>
    <mergeCell ref="D115:E115"/>
    <mergeCell ref="D97:H97"/>
    <mergeCell ref="D98:E98"/>
    <mergeCell ref="D99:E99"/>
    <mergeCell ref="D100:E100"/>
    <mergeCell ref="D101:E101"/>
    <mergeCell ref="D102:H102"/>
    <mergeCell ref="A103:J103"/>
    <mergeCell ref="D96:H96"/>
    <mergeCell ref="D108:E108"/>
    <mergeCell ref="D117:E117"/>
    <mergeCell ref="A118:J118"/>
    <mergeCell ref="D113:H113"/>
    <mergeCell ref="D133:H133"/>
    <mergeCell ref="B135:C135"/>
    <mergeCell ref="B136:C136"/>
    <mergeCell ref="B122:C122"/>
    <mergeCell ref="B123:C123"/>
    <mergeCell ref="D134:H134"/>
    <mergeCell ref="A119:J119"/>
    <mergeCell ref="A120:J120"/>
    <mergeCell ref="D121:H121"/>
    <mergeCell ref="A124:J124"/>
    <mergeCell ref="B96:C96"/>
    <mergeCell ref="A131:J131"/>
    <mergeCell ref="A132:J132"/>
    <mergeCell ref="B134:C134"/>
    <mergeCell ref="B133:C133"/>
    <mergeCell ref="B125:C125"/>
    <mergeCell ref="D125:H125"/>
    <mergeCell ref="D126:H126"/>
    <mergeCell ref="D127:E127"/>
    <mergeCell ref="F213:G213"/>
    <mergeCell ref="F191:G191"/>
    <mergeCell ref="D214:E214"/>
    <mergeCell ref="F214:G214"/>
    <mergeCell ref="D215:E215"/>
    <mergeCell ref="F215:G215"/>
    <mergeCell ref="D212:H212"/>
    <mergeCell ref="D211:H211"/>
    <mergeCell ref="F195:G195"/>
    <mergeCell ref="D192:E195"/>
    <mergeCell ref="D200:E201"/>
    <mergeCell ref="D209:E209"/>
    <mergeCell ref="F209:G209"/>
    <mergeCell ref="D208:E208"/>
    <mergeCell ref="F208:G208"/>
    <mergeCell ref="D206:H206"/>
    <mergeCell ref="D207:E207"/>
    <mergeCell ref="F207:G207"/>
    <mergeCell ref="F200:G200"/>
    <mergeCell ref="F201:G201"/>
    <mergeCell ref="A202:J202"/>
    <mergeCell ref="D191:E191"/>
    <mergeCell ref="F194:G194"/>
    <mergeCell ref="A196:J196"/>
    <mergeCell ref="D238:E238"/>
    <mergeCell ref="F238:G238"/>
    <mergeCell ref="D239:E239"/>
    <mergeCell ref="F239:G239"/>
    <mergeCell ref="B233:J233"/>
    <mergeCell ref="D235:H235"/>
    <mergeCell ref="D237:E237"/>
    <mergeCell ref="F237:G237"/>
    <mergeCell ref="A104:J104"/>
    <mergeCell ref="A105:J105"/>
    <mergeCell ref="A106:J106"/>
    <mergeCell ref="A110:J110"/>
    <mergeCell ref="B111:J111"/>
    <mergeCell ref="A112:J112"/>
    <mergeCell ref="D107:H107"/>
    <mergeCell ref="D182:H182"/>
    <mergeCell ref="D183:E183"/>
    <mergeCell ref="F183:G183"/>
    <mergeCell ref="D184:E184"/>
    <mergeCell ref="F184:G184"/>
    <mergeCell ref="A185:J185"/>
    <mergeCell ref="F192:G192"/>
    <mergeCell ref="A210:J210"/>
    <mergeCell ref="D213:E213"/>
  </mergeCells>
  <printOptions horizontalCentered="1"/>
  <pageMargins left="0.51181102362204722" right="0.31496062992125984" top="0.39370078740157483" bottom="0.59055118110236227" header="0.51181102362204722" footer="0.31496062992125984"/>
  <pageSetup paperSize="9" firstPageNumber="0" orientation="portrait" r:id="rId1"/>
  <headerFooter>
    <oddFooter>&amp;CPágina &amp;P de &amp;N</oddFooter>
  </headerFooter>
  <legacyDrawing r:id="rId2"/>
  <oleObjects>
    <oleObject shapeId="4097" r:id="rId3"/>
  </oleObjects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50"/>
  </sheetPr>
  <dimension ref="A1:N47"/>
  <sheetViews>
    <sheetView tabSelected="1" view="pageBreakPreview" topLeftCell="A7" zoomScaleNormal="85" zoomScaleSheetLayoutView="100" workbookViewId="0">
      <selection activeCell="K46" sqref="K46"/>
    </sheetView>
  </sheetViews>
  <sheetFormatPr defaultRowHeight="15"/>
  <cols>
    <col min="1" max="1" width="5.5703125" style="29" bestFit="1" customWidth="1"/>
    <col min="2" max="2" width="11" style="29" bestFit="1" customWidth="1"/>
    <col min="3" max="3" width="7.7109375" style="29" customWidth="1"/>
    <col min="4" max="4" width="58.140625" style="29" customWidth="1"/>
    <col min="5" max="5" width="7.7109375" style="29"/>
    <col min="6" max="6" width="11.7109375" style="247" bestFit="1" customWidth="1"/>
    <col min="7" max="7" width="12.7109375" style="70" hidden="1" customWidth="1"/>
    <col min="8" max="8" width="11.7109375" style="29" customWidth="1"/>
    <col min="9" max="9" width="14" style="29" customWidth="1"/>
    <col min="10" max="10" width="9.42578125" customWidth="1"/>
    <col min="11" max="1023" width="8.7109375"/>
  </cols>
  <sheetData>
    <row r="1" spans="1:14" ht="147.75" customHeight="1">
      <c r="A1" s="393" t="s">
        <v>353</v>
      </c>
      <c r="B1" s="394"/>
      <c r="C1" s="394"/>
      <c r="D1" s="394"/>
      <c r="E1" s="394"/>
      <c r="F1" s="394"/>
      <c r="G1" s="394"/>
      <c r="H1" s="394"/>
      <c r="I1" s="395"/>
    </row>
    <row r="2" spans="1:14" ht="15" customHeight="1">
      <c r="A2" s="396" t="s">
        <v>365</v>
      </c>
      <c r="B2" s="397"/>
      <c r="C2" s="397"/>
      <c r="D2" s="397"/>
      <c r="E2" s="397"/>
      <c r="F2" s="397"/>
      <c r="G2" s="398" t="s">
        <v>362</v>
      </c>
      <c r="H2" s="399" t="s">
        <v>78</v>
      </c>
      <c r="I2" s="400"/>
    </row>
    <row r="3" spans="1:14" ht="15" customHeight="1">
      <c r="A3" s="396"/>
      <c r="B3" s="397"/>
      <c r="C3" s="397"/>
      <c r="D3" s="397"/>
      <c r="E3" s="397"/>
      <c r="F3" s="397"/>
      <c r="G3" s="398"/>
      <c r="H3" s="399">
        <v>42270</v>
      </c>
      <c r="I3" s="400"/>
    </row>
    <row r="4" spans="1:14" ht="20.25" customHeight="1">
      <c r="A4" s="401" t="s">
        <v>309</v>
      </c>
      <c r="B4" s="402"/>
      <c r="C4" s="402"/>
      <c r="D4" s="402"/>
      <c r="E4" s="402"/>
      <c r="F4" s="402"/>
      <c r="G4" s="402"/>
      <c r="H4" s="402"/>
      <c r="I4" s="403"/>
    </row>
    <row r="5" spans="1:14" ht="20.25" customHeight="1">
      <c r="A5" s="401" t="s">
        <v>310</v>
      </c>
      <c r="B5" s="402"/>
      <c r="C5" s="402"/>
      <c r="D5" s="402"/>
      <c r="E5" s="402"/>
      <c r="F5" s="402"/>
      <c r="G5" s="402"/>
      <c r="H5" s="402"/>
      <c r="I5" s="403"/>
      <c r="K5" s="26"/>
      <c r="L5" s="26"/>
      <c r="M5" s="26"/>
      <c r="N5" s="26"/>
    </row>
    <row r="6" spans="1:14" ht="20.25" customHeight="1">
      <c r="A6" s="401" t="s">
        <v>311</v>
      </c>
      <c r="B6" s="402"/>
      <c r="C6" s="402"/>
      <c r="D6" s="402"/>
      <c r="E6" s="402"/>
      <c r="F6" s="402"/>
      <c r="G6" s="402"/>
      <c r="H6" s="402"/>
      <c r="I6" s="403"/>
      <c r="K6" s="388"/>
      <c r="L6" s="384"/>
      <c r="M6" s="384"/>
      <c r="N6" s="26"/>
    </row>
    <row r="7" spans="1:14" ht="85.5" customHeight="1">
      <c r="A7" s="385" t="s">
        <v>307</v>
      </c>
      <c r="B7" s="386"/>
      <c r="C7" s="386"/>
      <c r="D7" s="386"/>
      <c r="E7" s="386"/>
      <c r="F7" s="386"/>
      <c r="G7" s="386"/>
      <c r="H7" s="386"/>
      <c r="I7" s="387"/>
      <c r="K7" s="388"/>
      <c r="L7" s="384"/>
      <c r="M7" s="384"/>
      <c r="N7" s="26"/>
    </row>
    <row r="8" spans="1:14" ht="47.25">
      <c r="A8" s="162" t="s">
        <v>80</v>
      </c>
      <c r="B8" s="163" t="s">
        <v>81</v>
      </c>
      <c r="C8" s="163" t="s">
        <v>82</v>
      </c>
      <c r="D8" s="164" t="s">
        <v>83</v>
      </c>
      <c r="E8" s="164" t="s">
        <v>84</v>
      </c>
      <c r="F8" s="243" t="s">
        <v>85</v>
      </c>
      <c r="G8" s="165" t="s">
        <v>86</v>
      </c>
      <c r="H8" s="166" t="s">
        <v>87</v>
      </c>
      <c r="I8" s="167" t="s">
        <v>88</v>
      </c>
      <c r="K8" s="26"/>
      <c r="L8" s="26"/>
      <c r="M8" s="26"/>
      <c r="N8" s="26"/>
    </row>
    <row r="9" spans="1:14" ht="15.75">
      <c r="A9" s="225" t="s">
        <v>89</v>
      </c>
      <c r="B9" s="169"/>
      <c r="C9" s="169"/>
      <c r="D9" s="168" t="s">
        <v>90</v>
      </c>
      <c r="E9" s="169"/>
      <c r="F9" s="244"/>
      <c r="G9" s="169"/>
      <c r="H9" s="169"/>
      <c r="I9" s="226"/>
      <c r="J9" s="29">
        <v>1.244</v>
      </c>
      <c r="L9" t="s">
        <v>313</v>
      </c>
    </row>
    <row r="10" spans="1:14" s="27" customFormat="1" ht="15.75" hidden="1">
      <c r="A10" s="225"/>
      <c r="B10" s="169"/>
      <c r="C10" s="169"/>
      <c r="D10" s="168"/>
      <c r="E10" s="169"/>
      <c r="F10" s="244"/>
      <c r="G10" s="169"/>
      <c r="H10" s="169"/>
      <c r="I10" s="226"/>
      <c r="J10" s="29"/>
      <c r="L10" s="178">
        <v>1.2764</v>
      </c>
    </row>
    <row r="11" spans="1:14" s="27" customFormat="1" ht="31.5" customHeight="1">
      <c r="A11" s="170" t="s">
        <v>91</v>
      </c>
      <c r="B11" s="171" t="s">
        <v>145</v>
      </c>
      <c r="C11" s="171" t="s">
        <v>92</v>
      </c>
      <c r="D11" s="223" t="s">
        <v>229</v>
      </c>
      <c r="E11" s="172" t="s">
        <v>131</v>
      </c>
      <c r="F11" s="242">
        <v>8</v>
      </c>
      <c r="G11" s="172">
        <v>279.63</v>
      </c>
      <c r="H11" s="172"/>
      <c r="I11" s="173"/>
    </row>
    <row r="12" spans="1:14" s="27" customFormat="1" ht="54.75" customHeight="1">
      <c r="A12" s="170" t="s">
        <v>93</v>
      </c>
      <c r="B12" s="171" t="s">
        <v>146</v>
      </c>
      <c r="C12" s="171" t="s">
        <v>92</v>
      </c>
      <c r="D12" s="223" t="s">
        <v>230</v>
      </c>
      <c r="E12" s="172" t="s">
        <v>131</v>
      </c>
      <c r="F12" s="242">
        <v>380</v>
      </c>
      <c r="G12" s="172">
        <v>12.16</v>
      </c>
      <c r="H12" s="172"/>
      <c r="I12" s="173"/>
    </row>
    <row r="13" spans="1:14" s="27" customFormat="1" ht="70.5" customHeight="1">
      <c r="A13" s="170" t="s">
        <v>94</v>
      </c>
      <c r="B13" s="171">
        <v>20812</v>
      </c>
      <c r="C13" s="171" t="s">
        <v>189</v>
      </c>
      <c r="D13" s="223" t="s">
        <v>312</v>
      </c>
      <c r="E13" s="172" t="s">
        <v>152</v>
      </c>
      <c r="F13" s="242">
        <v>1</v>
      </c>
      <c r="G13" s="172">
        <f>ROUND(J13/L10,2)</f>
        <v>17.350000000000001</v>
      </c>
      <c r="H13" s="172"/>
      <c r="I13" s="173"/>
      <c r="J13" s="29">
        <v>22.15</v>
      </c>
      <c r="K13" s="107"/>
    </row>
    <row r="14" spans="1:14" s="27" customFormat="1" ht="57" customHeight="1">
      <c r="A14" s="170" t="s">
        <v>95</v>
      </c>
      <c r="B14" s="171">
        <v>20714</v>
      </c>
      <c r="C14" s="171" t="s">
        <v>189</v>
      </c>
      <c r="D14" s="223" t="s">
        <v>100</v>
      </c>
      <c r="E14" s="172" t="s">
        <v>152</v>
      </c>
      <c r="F14" s="242">
        <v>1</v>
      </c>
      <c r="G14" s="172">
        <f>ROUND(J14/L10,2)</f>
        <v>216.22</v>
      </c>
      <c r="H14" s="172"/>
      <c r="I14" s="173"/>
      <c r="J14" s="29">
        <v>275.98</v>
      </c>
      <c r="K14" s="29"/>
    </row>
    <row r="15" spans="1:14" s="27" customFormat="1" ht="31.5" customHeight="1">
      <c r="A15" s="170" t="s">
        <v>96</v>
      </c>
      <c r="B15" s="171" t="s">
        <v>154</v>
      </c>
      <c r="C15" s="171" t="s">
        <v>92</v>
      </c>
      <c r="D15" s="223" t="s">
        <v>101</v>
      </c>
      <c r="E15" s="172" t="s">
        <v>131</v>
      </c>
      <c r="F15" s="242">
        <v>380</v>
      </c>
      <c r="G15" s="172">
        <v>2.69</v>
      </c>
      <c r="H15" s="172"/>
      <c r="I15" s="173"/>
    </row>
    <row r="16" spans="1:14" s="31" customFormat="1" ht="21.75" customHeight="1">
      <c r="A16" s="227"/>
      <c r="B16" s="174"/>
      <c r="C16" s="174"/>
      <c r="D16" s="224" t="s">
        <v>102</v>
      </c>
      <c r="E16" s="175"/>
      <c r="F16" s="245"/>
      <c r="G16" s="175"/>
      <c r="H16" s="175"/>
      <c r="I16" s="228"/>
    </row>
    <row r="17" spans="1:9" s="27" customFormat="1" ht="15.75">
      <c r="A17" s="225" t="s">
        <v>103</v>
      </c>
      <c r="B17" s="169"/>
      <c r="C17" s="169"/>
      <c r="D17" s="168" t="s">
        <v>104</v>
      </c>
      <c r="E17" s="169"/>
      <c r="F17" s="244"/>
      <c r="G17" s="169"/>
      <c r="H17" s="169"/>
      <c r="I17" s="226"/>
    </row>
    <row r="18" spans="1:9" s="27" customFormat="1" ht="31.5" customHeight="1">
      <c r="A18" s="170" t="s">
        <v>105</v>
      </c>
      <c r="B18" s="171" t="s">
        <v>155</v>
      </c>
      <c r="C18" s="171" t="s">
        <v>92</v>
      </c>
      <c r="D18" s="223" t="s">
        <v>237</v>
      </c>
      <c r="E18" s="172" t="s">
        <v>156</v>
      </c>
      <c r="F18" s="242">
        <v>62.37</v>
      </c>
      <c r="G18" s="172">
        <v>21.54</v>
      </c>
      <c r="H18" s="172"/>
      <c r="I18" s="173"/>
    </row>
    <row r="19" spans="1:9" s="27" customFormat="1" ht="31.5" customHeight="1">
      <c r="A19" s="170" t="s">
        <v>106</v>
      </c>
      <c r="B19" s="171" t="s">
        <v>160</v>
      </c>
      <c r="C19" s="171" t="s">
        <v>92</v>
      </c>
      <c r="D19" s="223" t="s">
        <v>107</v>
      </c>
      <c r="E19" s="172" t="s">
        <v>156</v>
      </c>
      <c r="F19" s="242">
        <v>40.75</v>
      </c>
      <c r="G19" s="172">
        <v>32.32</v>
      </c>
      <c r="H19" s="172"/>
      <c r="I19" s="173"/>
    </row>
    <row r="20" spans="1:9" s="31" customFormat="1" ht="21.75" customHeight="1">
      <c r="A20" s="227"/>
      <c r="B20" s="174"/>
      <c r="C20" s="174"/>
      <c r="D20" s="224" t="s">
        <v>102</v>
      </c>
      <c r="E20" s="175"/>
      <c r="F20" s="245"/>
      <c r="G20" s="175"/>
      <c r="H20" s="175"/>
      <c r="I20" s="228"/>
    </row>
    <row r="21" spans="1:9" s="27" customFormat="1" ht="31.5" customHeight="1">
      <c r="A21" s="225" t="s">
        <v>108</v>
      </c>
      <c r="B21" s="169"/>
      <c r="C21" s="169"/>
      <c r="D21" s="168" t="s">
        <v>163</v>
      </c>
      <c r="E21" s="169"/>
      <c r="F21" s="244"/>
      <c r="G21" s="169"/>
      <c r="H21" s="169"/>
      <c r="I21" s="226"/>
    </row>
    <row r="22" spans="1:9" s="27" customFormat="1" ht="31.5" customHeight="1">
      <c r="A22" s="170" t="s">
        <v>109</v>
      </c>
      <c r="B22" s="171" t="s">
        <v>173</v>
      </c>
      <c r="C22" s="171" t="s">
        <v>92</v>
      </c>
      <c r="D22" s="223" t="s">
        <v>231</v>
      </c>
      <c r="E22" s="172" t="s">
        <v>131</v>
      </c>
      <c r="F22" s="242">
        <v>19.809999999999999</v>
      </c>
      <c r="G22" s="172">
        <v>15.57</v>
      </c>
      <c r="H22" s="172"/>
      <c r="I22" s="173"/>
    </row>
    <row r="23" spans="1:9" s="27" customFormat="1" ht="31.5" customHeight="1">
      <c r="A23" s="170" t="s">
        <v>110</v>
      </c>
      <c r="B23" s="171">
        <v>5651</v>
      </c>
      <c r="C23" s="171" t="s">
        <v>92</v>
      </c>
      <c r="D23" s="223" t="s">
        <v>239</v>
      </c>
      <c r="E23" s="172" t="s">
        <v>131</v>
      </c>
      <c r="F23" s="242">
        <v>59.36</v>
      </c>
      <c r="G23" s="172">
        <v>37.409999999999997</v>
      </c>
      <c r="H23" s="172"/>
      <c r="I23" s="173"/>
    </row>
    <row r="24" spans="1:9" s="27" customFormat="1" ht="31.5" customHeight="1">
      <c r="A24" s="170" t="s">
        <v>111</v>
      </c>
      <c r="B24" s="171" t="s">
        <v>276</v>
      </c>
      <c r="C24" s="171" t="s">
        <v>92</v>
      </c>
      <c r="D24" s="223" t="s">
        <v>277</v>
      </c>
      <c r="E24" s="172" t="s">
        <v>156</v>
      </c>
      <c r="F24" s="242">
        <v>21.62</v>
      </c>
      <c r="G24" s="172">
        <v>279.27999999999997</v>
      </c>
      <c r="H24" s="172"/>
      <c r="I24" s="173"/>
    </row>
    <row r="25" spans="1:9" s="27" customFormat="1" ht="31.5" customHeight="1">
      <c r="A25" s="170" t="s">
        <v>112</v>
      </c>
      <c r="B25" s="171" t="s">
        <v>165</v>
      </c>
      <c r="C25" s="171" t="s">
        <v>92</v>
      </c>
      <c r="D25" s="223" t="s">
        <v>240</v>
      </c>
      <c r="E25" s="172" t="s">
        <v>131</v>
      </c>
      <c r="F25" s="242">
        <v>106.28</v>
      </c>
      <c r="G25" s="172">
        <v>7.19</v>
      </c>
      <c r="H25" s="172"/>
      <c r="I25" s="173"/>
    </row>
    <row r="26" spans="1:9" s="27" customFormat="1" ht="66" customHeight="1">
      <c r="A26" s="170" t="s">
        <v>113</v>
      </c>
      <c r="B26" s="390" t="s">
        <v>97</v>
      </c>
      <c r="C26" s="390"/>
      <c r="D26" s="223" t="s">
        <v>265</v>
      </c>
      <c r="E26" s="172" t="s">
        <v>131</v>
      </c>
      <c r="F26" s="242">
        <v>47.519999999999996</v>
      </c>
      <c r="G26" s="172">
        <v>51.8</v>
      </c>
      <c r="H26" s="172"/>
      <c r="I26" s="173"/>
    </row>
    <row r="27" spans="1:9" s="27" customFormat="1" ht="31.5" customHeight="1">
      <c r="A27" s="170" t="s">
        <v>114</v>
      </c>
      <c r="B27" s="171" t="s">
        <v>188</v>
      </c>
      <c r="C27" s="171" t="s">
        <v>92</v>
      </c>
      <c r="D27" s="223" t="s">
        <v>232</v>
      </c>
      <c r="E27" s="172" t="s">
        <v>167</v>
      </c>
      <c r="F27" s="242">
        <v>38.69</v>
      </c>
      <c r="G27" s="172">
        <v>7.35</v>
      </c>
      <c r="H27" s="172"/>
      <c r="I27" s="173"/>
    </row>
    <row r="28" spans="1:9" s="31" customFormat="1" ht="21.75" customHeight="1">
      <c r="A28" s="227"/>
      <c r="B28" s="174"/>
      <c r="C28" s="174"/>
      <c r="D28" s="224" t="s">
        <v>102</v>
      </c>
      <c r="E28" s="175"/>
      <c r="F28" s="245"/>
      <c r="G28" s="175"/>
      <c r="H28" s="175"/>
      <c r="I28" s="228"/>
    </row>
    <row r="29" spans="1:9" s="27" customFormat="1" ht="15.75">
      <c r="A29" s="225" t="s">
        <v>115</v>
      </c>
      <c r="B29" s="169"/>
      <c r="C29" s="169"/>
      <c r="D29" s="168" t="s">
        <v>116</v>
      </c>
      <c r="E29" s="169"/>
      <c r="F29" s="244"/>
      <c r="G29" s="169"/>
      <c r="H29" s="169"/>
      <c r="I29" s="226"/>
    </row>
    <row r="30" spans="1:9" s="27" customFormat="1" ht="31.5" customHeight="1">
      <c r="A30" s="170" t="s">
        <v>117</v>
      </c>
      <c r="B30" s="171" t="s">
        <v>276</v>
      </c>
      <c r="C30" s="171" t="s">
        <v>92</v>
      </c>
      <c r="D30" s="223" t="s">
        <v>277</v>
      </c>
      <c r="E30" s="172" t="s">
        <v>156</v>
      </c>
      <c r="F30" s="242">
        <v>1.46</v>
      </c>
      <c r="G30" s="172">
        <v>279.27999999999997</v>
      </c>
      <c r="H30" s="172"/>
      <c r="I30" s="173"/>
    </row>
    <row r="31" spans="1:9" s="27" customFormat="1" ht="31.5" customHeight="1">
      <c r="A31" s="170" t="s">
        <v>118</v>
      </c>
      <c r="B31" s="171" t="s">
        <v>188</v>
      </c>
      <c r="C31" s="171" t="s">
        <v>92</v>
      </c>
      <c r="D31" s="223" t="s">
        <v>232</v>
      </c>
      <c r="E31" s="172" t="s">
        <v>167</v>
      </c>
      <c r="F31" s="242">
        <v>116.06</v>
      </c>
      <c r="G31" s="172">
        <v>7.35</v>
      </c>
      <c r="H31" s="172"/>
      <c r="I31" s="173"/>
    </row>
    <row r="32" spans="1:9" s="27" customFormat="1" ht="47.25">
      <c r="A32" s="170" t="s">
        <v>119</v>
      </c>
      <c r="B32" s="390" t="s">
        <v>97</v>
      </c>
      <c r="C32" s="390"/>
      <c r="D32" s="223" t="s">
        <v>265</v>
      </c>
      <c r="E32" s="172" t="s">
        <v>131</v>
      </c>
      <c r="F32" s="242">
        <v>45.94</v>
      </c>
      <c r="G32" s="172">
        <v>51.8</v>
      </c>
      <c r="H32" s="172"/>
      <c r="I32" s="173"/>
    </row>
    <row r="33" spans="1:11" s="27" customFormat="1" ht="132" customHeight="1">
      <c r="A33" s="170" t="s">
        <v>298</v>
      </c>
      <c r="B33" s="389" t="s">
        <v>334</v>
      </c>
      <c r="C33" s="390"/>
      <c r="D33" s="223" t="s">
        <v>297</v>
      </c>
      <c r="E33" s="172" t="s">
        <v>131</v>
      </c>
      <c r="F33" s="242">
        <v>360</v>
      </c>
      <c r="G33" s="172">
        <f>ROUND(69835.2/360,2)</f>
        <v>193.99</v>
      </c>
      <c r="H33" s="172"/>
      <c r="I33" s="173"/>
      <c r="J33" s="29">
        <f>(79800+53715.6+75990)/3</f>
        <v>69835.199999999997</v>
      </c>
    </row>
    <row r="34" spans="1:11" s="27" customFormat="1" ht="31.5" customHeight="1">
      <c r="A34" s="170" t="s">
        <v>363</v>
      </c>
      <c r="B34" s="171">
        <v>90202</v>
      </c>
      <c r="C34" s="171" t="s">
        <v>189</v>
      </c>
      <c r="D34" s="223" t="s">
        <v>299</v>
      </c>
      <c r="E34" s="172" t="s">
        <v>131</v>
      </c>
      <c r="F34" s="242">
        <v>414.2</v>
      </c>
      <c r="G34" s="172">
        <f>ROUND(J34/L10,2)</f>
        <v>33.659999999999997</v>
      </c>
      <c r="H34" s="172"/>
      <c r="I34" s="173"/>
      <c r="J34" s="222">
        <v>42.96</v>
      </c>
      <c r="K34" s="29"/>
    </row>
    <row r="35" spans="1:11" s="31" customFormat="1" ht="18" customHeight="1">
      <c r="A35" s="227"/>
      <c r="B35" s="174"/>
      <c r="C35" s="174"/>
      <c r="D35" s="224" t="s">
        <v>102</v>
      </c>
      <c r="E35" s="175"/>
      <c r="F35" s="245"/>
      <c r="G35" s="175"/>
      <c r="H35" s="175"/>
      <c r="I35" s="228"/>
    </row>
    <row r="36" spans="1:11" s="27" customFormat="1" ht="15.75">
      <c r="A36" s="225" t="s">
        <v>120</v>
      </c>
      <c r="B36" s="169"/>
      <c r="C36" s="169"/>
      <c r="D36" s="168" t="s">
        <v>121</v>
      </c>
      <c r="E36" s="169"/>
      <c r="F36" s="244"/>
      <c r="G36" s="169"/>
      <c r="H36" s="169"/>
      <c r="I36" s="226"/>
    </row>
    <row r="37" spans="1:11" s="27" customFormat="1" ht="78.75" customHeight="1">
      <c r="A37" s="170" t="s">
        <v>122</v>
      </c>
      <c r="B37" s="171">
        <v>50602</v>
      </c>
      <c r="C37" s="171" t="s">
        <v>189</v>
      </c>
      <c r="D37" s="223" t="s">
        <v>356</v>
      </c>
      <c r="E37" s="172" t="s">
        <v>131</v>
      </c>
      <c r="F37" s="242">
        <v>348.35</v>
      </c>
      <c r="G37" s="172">
        <f>ROUND(J37/L10,2)</f>
        <v>41.21</v>
      </c>
      <c r="H37" s="172"/>
      <c r="I37" s="173"/>
      <c r="J37" s="29">
        <v>52.6</v>
      </c>
    </row>
    <row r="38" spans="1:11" s="27" customFormat="1" ht="31.5" customHeight="1">
      <c r="A38" s="170" t="s">
        <v>123</v>
      </c>
      <c r="B38" s="171" t="s">
        <v>169</v>
      </c>
      <c r="C38" s="171" t="s">
        <v>92</v>
      </c>
      <c r="D38" s="223" t="s">
        <v>336</v>
      </c>
      <c r="E38" s="172" t="s">
        <v>131</v>
      </c>
      <c r="F38" s="242">
        <v>25.31</v>
      </c>
      <c r="G38" s="172">
        <v>81.599999999999994</v>
      </c>
      <c r="H38" s="172"/>
      <c r="I38" s="173"/>
    </row>
    <row r="39" spans="1:11" s="31" customFormat="1" ht="21.75" customHeight="1">
      <c r="A39" s="227"/>
      <c r="B39" s="174"/>
      <c r="C39" s="174"/>
      <c r="D39" s="224" t="s">
        <v>102</v>
      </c>
      <c r="E39" s="175"/>
      <c r="F39" s="245"/>
      <c r="G39" s="175"/>
      <c r="H39" s="175"/>
      <c r="I39" s="228"/>
    </row>
    <row r="40" spans="1:11" s="27" customFormat="1" ht="15.75">
      <c r="A40" s="225" t="s">
        <v>124</v>
      </c>
      <c r="B40" s="169"/>
      <c r="C40" s="169"/>
      <c r="D40" s="168" t="s">
        <v>170</v>
      </c>
      <c r="E40" s="169"/>
      <c r="F40" s="244"/>
      <c r="G40" s="169"/>
      <c r="H40" s="169"/>
      <c r="I40" s="226"/>
    </row>
    <row r="41" spans="1:11" s="27" customFormat="1" ht="46.5" customHeight="1">
      <c r="A41" s="170" t="s">
        <v>125</v>
      </c>
      <c r="B41" s="171">
        <v>71704</v>
      </c>
      <c r="C41" s="171" t="s">
        <v>189</v>
      </c>
      <c r="D41" s="223" t="s">
        <v>335</v>
      </c>
      <c r="E41" s="172" t="s">
        <v>131</v>
      </c>
      <c r="F41" s="242">
        <v>3.3600000000000003</v>
      </c>
      <c r="G41" s="172">
        <f>ROUND(J41/L10,2)</f>
        <v>476.6</v>
      </c>
      <c r="H41" s="172"/>
      <c r="I41" s="173"/>
      <c r="J41" s="29">
        <v>608.33000000000004</v>
      </c>
      <c r="K41" s="190"/>
    </row>
    <row r="42" spans="1:11" s="31" customFormat="1" ht="15.75">
      <c r="A42" s="227"/>
      <c r="B42" s="174"/>
      <c r="C42" s="174"/>
      <c r="D42" s="224" t="s">
        <v>102</v>
      </c>
      <c r="E42" s="175"/>
      <c r="F42" s="245"/>
      <c r="G42" s="175"/>
      <c r="H42" s="175"/>
      <c r="I42" s="228"/>
      <c r="J42" s="191"/>
      <c r="K42" s="191"/>
    </row>
    <row r="43" spans="1:11" s="27" customFormat="1" ht="15.75">
      <c r="A43" s="225" t="s">
        <v>338</v>
      </c>
      <c r="B43" s="169"/>
      <c r="C43" s="169"/>
      <c r="D43" s="168" t="s">
        <v>224</v>
      </c>
      <c r="E43" s="169"/>
      <c r="F43" s="244"/>
      <c r="G43" s="169"/>
      <c r="H43" s="169"/>
      <c r="I43" s="226"/>
    </row>
    <row r="44" spans="1:11" s="27" customFormat="1" ht="15.75">
      <c r="A44" s="170" t="s">
        <v>126</v>
      </c>
      <c r="B44" s="171">
        <v>9537</v>
      </c>
      <c r="C44" s="171" t="s">
        <v>92</v>
      </c>
      <c r="D44" s="223" t="s">
        <v>225</v>
      </c>
      <c r="E44" s="172" t="s">
        <v>131</v>
      </c>
      <c r="F44" s="242">
        <v>364.9</v>
      </c>
      <c r="G44" s="172">
        <v>1.64</v>
      </c>
      <c r="H44" s="172"/>
      <c r="I44" s="173"/>
    </row>
    <row r="45" spans="1:11" s="31" customFormat="1" ht="21.75" customHeight="1">
      <c r="A45" s="227"/>
      <c r="B45" s="174"/>
      <c r="C45" s="174"/>
      <c r="D45" s="224" t="s">
        <v>102</v>
      </c>
      <c r="E45" s="175"/>
      <c r="F45" s="245"/>
      <c r="G45" s="175"/>
      <c r="H45" s="175"/>
      <c r="I45" s="228"/>
    </row>
    <row r="46" spans="1:11" ht="29.25" customHeight="1" thickBot="1">
      <c r="A46" s="391" t="s">
        <v>308</v>
      </c>
      <c r="B46" s="392"/>
      <c r="C46" s="392"/>
      <c r="D46" s="392"/>
      <c r="E46" s="392"/>
      <c r="F46" s="392"/>
      <c r="G46" s="392"/>
      <c r="H46" s="392"/>
      <c r="I46" s="229"/>
    </row>
    <row r="47" spans="1:11" ht="15.75">
      <c r="A47" s="176"/>
      <c r="B47" s="176"/>
      <c r="C47" s="176"/>
      <c r="D47" s="176"/>
      <c r="E47" s="176"/>
      <c r="F47" s="246"/>
      <c r="G47" s="177"/>
      <c r="H47" s="176"/>
      <c r="I47" s="176"/>
    </row>
  </sheetData>
  <mergeCells count="16">
    <mergeCell ref="A46:H46"/>
    <mergeCell ref="A1:I1"/>
    <mergeCell ref="A2:F3"/>
    <mergeCell ref="G2:G3"/>
    <mergeCell ref="H2:I2"/>
    <mergeCell ref="H3:I3"/>
    <mergeCell ref="A4:I4"/>
    <mergeCell ref="A5:I5"/>
    <mergeCell ref="A6:I6"/>
    <mergeCell ref="B26:C26"/>
    <mergeCell ref="B32:C32"/>
    <mergeCell ref="L6:M6"/>
    <mergeCell ref="A7:I7"/>
    <mergeCell ref="L7:M7"/>
    <mergeCell ref="K6:K7"/>
    <mergeCell ref="B33:C33"/>
  </mergeCells>
  <printOptions horizontalCentered="1"/>
  <pageMargins left="0.51181102362204722" right="0.31496062992125984" top="0.59055118110236227" bottom="0.78740157480314965" header="0.51181102362204722" footer="0.51181102362204722"/>
  <pageSetup paperSize="9" scale="65" firstPageNumber="0" orientation="portrait" r:id="rId1"/>
  <headerFooter>
    <oddFooter>Página &amp;P de &amp;N</oddFooter>
  </headerFooter>
  <legacyDrawing r:id="rId2"/>
  <oleObjects>
    <oleObject shapeId="5121" r:id="rId3"/>
  </oleObjects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50"/>
  </sheetPr>
  <dimension ref="A1:H25"/>
  <sheetViews>
    <sheetView view="pageBreakPreview" topLeftCell="A4" zoomScale="70" zoomScaleSheetLayoutView="70" workbookViewId="0">
      <selection activeCell="G20" sqref="G20"/>
    </sheetView>
  </sheetViews>
  <sheetFormatPr defaultRowHeight="15.75"/>
  <cols>
    <col min="1" max="1" width="6.7109375" style="219" bestFit="1" customWidth="1"/>
    <col min="2" max="2" width="35.42578125" style="219" customWidth="1"/>
    <col min="3" max="3" width="18" style="219" bestFit="1" customWidth="1"/>
    <col min="4" max="4" width="16.5703125" style="220" bestFit="1" customWidth="1"/>
    <col min="5" max="5" width="18" style="219" bestFit="1" customWidth="1"/>
    <col min="6" max="7" width="16.5703125" style="219" bestFit="1" customWidth="1"/>
    <col min="8" max="8" width="17.7109375" style="221" customWidth="1"/>
    <col min="9" max="248" width="9.140625" style="64"/>
    <col min="249" max="249" width="59.42578125" style="64" bestFit="1" customWidth="1"/>
    <col min="250" max="263" width="5.7109375" style="64" customWidth="1"/>
    <col min="264" max="264" width="11.5703125" style="64" customWidth="1"/>
    <col min="265" max="504" width="9.140625" style="64"/>
    <col min="505" max="505" width="59.42578125" style="64" bestFit="1" customWidth="1"/>
    <col min="506" max="519" width="5.7109375" style="64" customWidth="1"/>
    <col min="520" max="520" width="11.5703125" style="64" customWidth="1"/>
    <col min="521" max="760" width="9.140625" style="64"/>
    <col min="761" max="761" width="59.42578125" style="64" bestFit="1" customWidth="1"/>
    <col min="762" max="775" width="5.7109375" style="64" customWidth="1"/>
    <col min="776" max="776" width="11.5703125" style="64" customWidth="1"/>
    <col min="777" max="1016" width="9.140625" style="64"/>
    <col min="1017" max="1017" width="59.42578125" style="64" bestFit="1" customWidth="1"/>
    <col min="1018" max="1031" width="5.7109375" style="64" customWidth="1"/>
    <col min="1032" max="1032" width="11.5703125" style="64" customWidth="1"/>
    <col min="1033" max="1272" width="9.140625" style="64"/>
    <col min="1273" max="1273" width="59.42578125" style="64" bestFit="1" customWidth="1"/>
    <col min="1274" max="1287" width="5.7109375" style="64" customWidth="1"/>
    <col min="1288" max="1288" width="11.5703125" style="64" customWidth="1"/>
    <col min="1289" max="1528" width="9.140625" style="64"/>
    <col min="1529" max="1529" width="59.42578125" style="64" bestFit="1" customWidth="1"/>
    <col min="1530" max="1543" width="5.7109375" style="64" customWidth="1"/>
    <col min="1544" max="1544" width="11.5703125" style="64" customWidth="1"/>
    <col min="1545" max="1784" width="9.140625" style="64"/>
    <col min="1785" max="1785" width="59.42578125" style="64" bestFit="1" customWidth="1"/>
    <col min="1786" max="1799" width="5.7109375" style="64" customWidth="1"/>
    <col min="1800" max="1800" width="11.5703125" style="64" customWidth="1"/>
    <col min="1801" max="2040" width="9.140625" style="64"/>
    <col min="2041" max="2041" width="59.42578125" style="64" bestFit="1" customWidth="1"/>
    <col min="2042" max="2055" width="5.7109375" style="64" customWidth="1"/>
    <col min="2056" max="2056" width="11.5703125" style="64" customWidth="1"/>
    <col min="2057" max="2296" width="9.140625" style="64"/>
    <col min="2297" max="2297" width="59.42578125" style="64" bestFit="1" customWidth="1"/>
    <col min="2298" max="2311" width="5.7109375" style="64" customWidth="1"/>
    <col min="2312" max="2312" width="11.5703125" style="64" customWidth="1"/>
    <col min="2313" max="2552" width="9.140625" style="64"/>
    <col min="2553" max="2553" width="59.42578125" style="64" bestFit="1" customWidth="1"/>
    <col min="2554" max="2567" width="5.7109375" style="64" customWidth="1"/>
    <col min="2568" max="2568" width="11.5703125" style="64" customWidth="1"/>
    <col min="2569" max="2808" width="9.140625" style="64"/>
    <col min="2809" max="2809" width="59.42578125" style="64" bestFit="1" customWidth="1"/>
    <col min="2810" max="2823" width="5.7109375" style="64" customWidth="1"/>
    <col min="2824" max="2824" width="11.5703125" style="64" customWidth="1"/>
    <col min="2825" max="3064" width="9.140625" style="64"/>
    <col min="3065" max="3065" width="59.42578125" style="64" bestFit="1" customWidth="1"/>
    <col min="3066" max="3079" width="5.7109375" style="64" customWidth="1"/>
    <col min="3080" max="3080" width="11.5703125" style="64" customWidth="1"/>
    <col min="3081" max="3320" width="9.140625" style="64"/>
    <col min="3321" max="3321" width="59.42578125" style="64" bestFit="1" customWidth="1"/>
    <col min="3322" max="3335" width="5.7109375" style="64" customWidth="1"/>
    <col min="3336" max="3336" width="11.5703125" style="64" customWidth="1"/>
    <col min="3337" max="3576" width="9.140625" style="64"/>
    <col min="3577" max="3577" width="59.42578125" style="64" bestFit="1" customWidth="1"/>
    <col min="3578" max="3591" width="5.7109375" style="64" customWidth="1"/>
    <col min="3592" max="3592" width="11.5703125" style="64" customWidth="1"/>
    <col min="3593" max="3832" width="9.140625" style="64"/>
    <col min="3833" max="3833" width="59.42578125" style="64" bestFit="1" customWidth="1"/>
    <col min="3834" max="3847" width="5.7109375" style="64" customWidth="1"/>
    <col min="3848" max="3848" width="11.5703125" style="64" customWidth="1"/>
    <col min="3849" max="4088" width="9.140625" style="64"/>
    <col min="4089" max="4089" width="59.42578125" style="64" bestFit="1" customWidth="1"/>
    <col min="4090" max="4103" width="5.7109375" style="64" customWidth="1"/>
    <col min="4104" max="4104" width="11.5703125" style="64" customWidth="1"/>
    <col min="4105" max="4344" width="9.140625" style="64"/>
    <col min="4345" max="4345" width="59.42578125" style="64" bestFit="1" customWidth="1"/>
    <col min="4346" max="4359" width="5.7109375" style="64" customWidth="1"/>
    <col min="4360" max="4360" width="11.5703125" style="64" customWidth="1"/>
    <col min="4361" max="4600" width="9.140625" style="64"/>
    <col min="4601" max="4601" width="59.42578125" style="64" bestFit="1" customWidth="1"/>
    <col min="4602" max="4615" width="5.7109375" style="64" customWidth="1"/>
    <col min="4616" max="4616" width="11.5703125" style="64" customWidth="1"/>
    <col min="4617" max="4856" width="9.140625" style="64"/>
    <col min="4857" max="4857" width="59.42578125" style="64" bestFit="1" customWidth="1"/>
    <col min="4858" max="4871" width="5.7109375" style="64" customWidth="1"/>
    <col min="4872" max="4872" width="11.5703125" style="64" customWidth="1"/>
    <col min="4873" max="5112" width="9.140625" style="64"/>
    <col min="5113" max="5113" width="59.42578125" style="64" bestFit="1" customWidth="1"/>
    <col min="5114" max="5127" width="5.7109375" style="64" customWidth="1"/>
    <col min="5128" max="5128" width="11.5703125" style="64" customWidth="1"/>
    <col min="5129" max="5368" width="9.140625" style="64"/>
    <col min="5369" max="5369" width="59.42578125" style="64" bestFit="1" customWidth="1"/>
    <col min="5370" max="5383" width="5.7109375" style="64" customWidth="1"/>
    <col min="5384" max="5384" width="11.5703125" style="64" customWidth="1"/>
    <col min="5385" max="5624" width="9.140625" style="64"/>
    <col min="5625" max="5625" width="59.42578125" style="64" bestFit="1" customWidth="1"/>
    <col min="5626" max="5639" width="5.7109375" style="64" customWidth="1"/>
    <col min="5640" max="5640" width="11.5703125" style="64" customWidth="1"/>
    <col min="5641" max="5880" width="9.140625" style="64"/>
    <col min="5881" max="5881" width="59.42578125" style="64" bestFit="1" customWidth="1"/>
    <col min="5882" max="5895" width="5.7109375" style="64" customWidth="1"/>
    <col min="5896" max="5896" width="11.5703125" style="64" customWidth="1"/>
    <col min="5897" max="6136" width="9.140625" style="64"/>
    <col min="6137" max="6137" width="59.42578125" style="64" bestFit="1" customWidth="1"/>
    <col min="6138" max="6151" width="5.7109375" style="64" customWidth="1"/>
    <col min="6152" max="6152" width="11.5703125" style="64" customWidth="1"/>
    <col min="6153" max="6392" width="9.140625" style="64"/>
    <col min="6393" max="6393" width="59.42578125" style="64" bestFit="1" customWidth="1"/>
    <col min="6394" max="6407" width="5.7109375" style="64" customWidth="1"/>
    <col min="6408" max="6408" width="11.5703125" style="64" customWidth="1"/>
    <col min="6409" max="6648" width="9.140625" style="64"/>
    <col min="6649" max="6649" width="59.42578125" style="64" bestFit="1" customWidth="1"/>
    <col min="6650" max="6663" width="5.7109375" style="64" customWidth="1"/>
    <col min="6664" max="6664" width="11.5703125" style="64" customWidth="1"/>
    <col min="6665" max="6904" width="9.140625" style="64"/>
    <col min="6905" max="6905" width="59.42578125" style="64" bestFit="1" customWidth="1"/>
    <col min="6906" max="6919" width="5.7109375" style="64" customWidth="1"/>
    <col min="6920" max="6920" width="11.5703125" style="64" customWidth="1"/>
    <col min="6921" max="7160" width="9.140625" style="64"/>
    <col min="7161" max="7161" width="59.42578125" style="64" bestFit="1" customWidth="1"/>
    <col min="7162" max="7175" width="5.7109375" style="64" customWidth="1"/>
    <col min="7176" max="7176" width="11.5703125" style="64" customWidth="1"/>
    <col min="7177" max="7416" width="9.140625" style="64"/>
    <col min="7417" max="7417" width="59.42578125" style="64" bestFit="1" customWidth="1"/>
    <col min="7418" max="7431" width="5.7109375" style="64" customWidth="1"/>
    <col min="7432" max="7432" width="11.5703125" style="64" customWidth="1"/>
    <col min="7433" max="7672" width="9.140625" style="64"/>
    <col min="7673" max="7673" width="59.42578125" style="64" bestFit="1" customWidth="1"/>
    <col min="7674" max="7687" width="5.7109375" style="64" customWidth="1"/>
    <col min="7688" max="7688" width="11.5703125" style="64" customWidth="1"/>
    <col min="7689" max="7928" width="9.140625" style="64"/>
    <col min="7929" max="7929" width="59.42578125" style="64" bestFit="1" customWidth="1"/>
    <col min="7930" max="7943" width="5.7109375" style="64" customWidth="1"/>
    <col min="7944" max="7944" width="11.5703125" style="64" customWidth="1"/>
    <col min="7945" max="8184" width="9.140625" style="64"/>
    <col min="8185" max="8185" width="59.42578125" style="64" bestFit="1" customWidth="1"/>
    <col min="8186" max="8199" width="5.7109375" style="64" customWidth="1"/>
    <col min="8200" max="8200" width="11.5703125" style="64" customWidth="1"/>
    <col min="8201" max="8440" width="9.140625" style="64"/>
    <col min="8441" max="8441" width="59.42578125" style="64" bestFit="1" customWidth="1"/>
    <col min="8442" max="8455" width="5.7109375" style="64" customWidth="1"/>
    <col min="8456" max="8456" width="11.5703125" style="64" customWidth="1"/>
    <col min="8457" max="8696" width="9.140625" style="64"/>
    <col min="8697" max="8697" width="59.42578125" style="64" bestFit="1" customWidth="1"/>
    <col min="8698" max="8711" width="5.7109375" style="64" customWidth="1"/>
    <col min="8712" max="8712" width="11.5703125" style="64" customWidth="1"/>
    <col min="8713" max="8952" width="9.140625" style="64"/>
    <col min="8953" max="8953" width="59.42578125" style="64" bestFit="1" customWidth="1"/>
    <col min="8954" max="8967" width="5.7109375" style="64" customWidth="1"/>
    <col min="8968" max="8968" width="11.5703125" style="64" customWidth="1"/>
    <col min="8969" max="9208" width="9.140625" style="64"/>
    <col min="9209" max="9209" width="59.42578125" style="64" bestFit="1" customWidth="1"/>
    <col min="9210" max="9223" width="5.7109375" style="64" customWidth="1"/>
    <col min="9224" max="9224" width="11.5703125" style="64" customWidth="1"/>
    <col min="9225" max="9464" width="9.140625" style="64"/>
    <col min="9465" max="9465" width="59.42578125" style="64" bestFit="1" customWidth="1"/>
    <col min="9466" max="9479" width="5.7109375" style="64" customWidth="1"/>
    <col min="9480" max="9480" width="11.5703125" style="64" customWidth="1"/>
    <col min="9481" max="9720" width="9.140625" style="64"/>
    <col min="9721" max="9721" width="59.42578125" style="64" bestFit="1" customWidth="1"/>
    <col min="9722" max="9735" width="5.7109375" style="64" customWidth="1"/>
    <col min="9736" max="9736" width="11.5703125" style="64" customWidth="1"/>
    <col min="9737" max="9976" width="9.140625" style="64"/>
    <col min="9977" max="9977" width="59.42578125" style="64" bestFit="1" customWidth="1"/>
    <col min="9978" max="9991" width="5.7109375" style="64" customWidth="1"/>
    <col min="9992" max="9992" width="11.5703125" style="64" customWidth="1"/>
    <col min="9993" max="10232" width="9.140625" style="64"/>
    <col min="10233" max="10233" width="59.42578125" style="64" bestFit="1" customWidth="1"/>
    <col min="10234" max="10247" width="5.7109375" style="64" customWidth="1"/>
    <col min="10248" max="10248" width="11.5703125" style="64" customWidth="1"/>
    <col min="10249" max="10488" width="9.140625" style="64"/>
    <col min="10489" max="10489" width="59.42578125" style="64" bestFit="1" customWidth="1"/>
    <col min="10490" max="10503" width="5.7109375" style="64" customWidth="1"/>
    <col min="10504" max="10504" width="11.5703125" style="64" customWidth="1"/>
    <col min="10505" max="10744" width="9.140625" style="64"/>
    <col min="10745" max="10745" width="59.42578125" style="64" bestFit="1" customWidth="1"/>
    <col min="10746" max="10759" width="5.7109375" style="64" customWidth="1"/>
    <col min="10760" max="10760" width="11.5703125" style="64" customWidth="1"/>
    <col min="10761" max="11000" width="9.140625" style="64"/>
    <col min="11001" max="11001" width="59.42578125" style="64" bestFit="1" customWidth="1"/>
    <col min="11002" max="11015" width="5.7109375" style="64" customWidth="1"/>
    <col min="11016" max="11016" width="11.5703125" style="64" customWidth="1"/>
    <col min="11017" max="11256" width="9.140625" style="64"/>
    <col min="11257" max="11257" width="59.42578125" style="64" bestFit="1" customWidth="1"/>
    <col min="11258" max="11271" width="5.7109375" style="64" customWidth="1"/>
    <col min="11272" max="11272" width="11.5703125" style="64" customWidth="1"/>
    <col min="11273" max="11512" width="9.140625" style="64"/>
    <col min="11513" max="11513" width="59.42578125" style="64" bestFit="1" customWidth="1"/>
    <col min="11514" max="11527" width="5.7109375" style="64" customWidth="1"/>
    <col min="11528" max="11528" width="11.5703125" style="64" customWidth="1"/>
    <col min="11529" max="11768" width="9.140625" style="64"/>
    <col min="11769" max="11769" width="59.42578125" style="64" bestFit="1" customWidth="1"/>
    <col min="11770" max="11783" width="5.7109375" style="64" customWidth="1"/>
    <col min="11784" max="11784" width="11.5703125" style="64" customWidth="1"/>
    <col min="11785" max="12024" width="9.140625" style="64"/>
    <col min="12025" max="12025" width="59.42578125" style="64" bestFit="1" customWidth="1"/>
    <col min="12026" max="12039" width="5.7109375" style="64" customWidth="1"/>
    <col min="12040" max="12040" width="11.5703125" style="64" customWidth="1"/>
    <col min="12041" max="12280" width="9.140625" style="64"/>
    <col min="12281" max="12281" width="59.42578125" style="64" bestFit="1" customWidth="1"/>
    <col min="12282" max="12295" width="5.7109375" style="64" customWidth="1"/>
    <col min="12296" max="12296" width="11.5703125" style="64" customWidth="1"/>
    <col min="12297" max="12536" width="9.140625" style="64"/>
    <col min="12537" max="12537" width="59.42578125" style="64" bestFit="1" customWidth="1"/>
    <col min="12538" max="12551" width="5.7109375" style="64" customWidth="1"/>
    <col min="12552" max="12552" width="11.5703125" style="64" customWidth="1"/>
    <col min="12553" max="12792" width="9.140625" style="64"/>
    <col min="12793" max="12793" width="59.42578125" style="64" bestFit="1" customWidth="1"/>
    <col min="12794" max="12807" width="5.7109375" style="64" customWidth="1"/>
    <col min="12808" max="12808" width="11.5703125" style="64" customWidth="1"/>
    <col min="12809" max="13048" width="9.140625" style="64"/>
    <col min="13049" max="13049" width="59.42578125" style="64" bestFit="1" customWidth="1"/>
    <col min="13050" max="13063" width="5.7109375" style="64" customWidth="1"/>
    <col min="13064" max="13064" width="11.5703125" style="64" customWidth="1"/>
    <col min="13065" max="13304" width="9.140625" style="64"/>
    <col min="13305" max="13305" width="59.42578125" style="64" bestFit="1" customWidth="1"/>
    <col min="13306" max="13319" width="5.7109375" style="64" customWidth="1"/>
    <col min="13320" max="13320" width="11.5703125" style="64" customWidth="1"/>
    <col min="13321" max="13560" width="9.140625" style="64"/>
    <col min="13561" max="13561" width="59.42578125" style="64" bestFit="1" customWidth="1"/>
    <col min="13562" max="13575" width="5.7109375" style="64" customWidth="1"/>
    <col min="13576" max="13576" width="11.5703125" style="64" customWidth="1"/>
    <col min="13577" max="13816" width="9.140625" style="64"/>
    <col min="13817" max="13817" width="59.42578125" style="64" bestFit="1" customWidth="1"/>
    <col min="13818" max="13831" width="5.7109375" style="64" customWidth="1"/>
    <col min="13832" max="13832" width="11.5703125" style="64" customWidth="1"/>
    <col min="13833" max="14072" width="9.140625" style="64"/>
    <col min="14073" max="14073" width="59.42578125" style="64" bestFit="1" customWidth="1"/>
    <col min="14074" max="14087" width="5.7109375" style="64" customWidth="1"/>
    <col min="14088" max="14088" width="11.5703125" style="64" customWidth="1"/>
    <col min="14089" max="14328" width="9.140625" style="64"/>
    <col min="14329" max="14329" width="59.42578125" style="64" bestFit="1" customWidth="1"/>
    <col min="14330" max="14343" width="5.7109375" style="64" customWidth="1"/>
    <col min="14344" max="14344" width="11.5703125" style="64" customWidth="1"/>
    <col min="14345" max="14584" width="9.140625" style="64"/>
    <col min="14585" max="14585" width="59.42578125" style="64" bestFit="1" customWidth="1"/>
    <col min="14586" max="14599" width="5.7109375" style="64" customWidth="1"/>
    <col min="14600" max="14600" width="11.5703125" style="64" customWidth="1"/>
    <col min="14601" max="14840" width="9.140625" style="64"/>
    <col min="14841" max="14841" width="59.42578125" style="64" bestFit="1" customWidth="1"/>
    <col min="14842" max="14855" width="5.7109375" style="64" customWidth="1"/>
    <col min="14856" max="14856" width="11.5703125" style="64" customWidth="1"/>
    <col min="14857" max="15096" width="9.140625" style="64"/>
    <col min="15097" max="15097" width="59.42578125" style="64" bestFit="1" customWidth="1"/>
    <col min="15098" max="15111" width="5.7109375" style="64" customWidth="1"/>
    <col min="15112" max="15112" width="11.5703125" style="64" customWidth="1"/>
    <col min="15113" max="15352" width="9.140625" style="64"/>
    <col min="15353" max="15353" width="59.42578125" style="64" bestFit="1" customWidth="1"/>
    <col min="15354" max="15367" width="5.7109375" style="64" customWidth="1"/>
    <col min="15368" max="15368" width="11.5703125" style="64" customWidth="1"/>
    <col min="15369" max="15608" width="9.140625" style="64"/>
    <col min="15609" max="15609" width="59.42578125" style="64" bestFit="1" customWidth="1"/>
    <col min="15610" max="15623" width="5.7109375" style="64" customWidth="1"/>
    <col min="15624" max="15624" width="11.5703125" style="64" customWidth="1"/>
    <col min="15625" max="15864" width="9.140625" style="64"/>
    <col min="15865" max="15865" width="59.42578125" style="64" bestFit="1" customWidth="1"/>
    <col min="15866" max="15879" width="5.7109375" style="64" customWidth="1"/>
    <col min="15880" max="15880" width="11.5703125" style="64" customWidth="1"/>
    <col min="15881" max="16120" width="9.140625" style="64"/>
    <col min="16121" max="16121" width="59.42578125" style="64" bestFit="1" customWidth="1"/>
    <col min="16122" max="16135" width="5.7109375" style="64" customWidth="1"/>
    <col min="16136" max="16136" width="11.5703125" style="64" customWidth="1"/>
    <col min="16137" max="16384" width="9.140625" style="64"/>
  </cols>
  <sheetData>
    <row r="1" spans="1:8" ht="24.95" customHeight="1">
      <c r="A1" s="404"/>
      <c r="B1" s="405"/>
      <c r="C1" s="423" t="s">
        <v>132</v>
      </c>
      <c r="D1" s="423"/>
      <c r="E1" s="423"/>
      <c r="F1" s="423"/>
      <c r="G1" s="423"/>
      <c r="H1" s="424"/>
    </row>
    <row r="2" spans="1:8" ht="24.95" customHeight="1">
      <c r="A2" s="406"/>
      <c r="B2" s="407"/>
      <c r="C2" s="425" t="s">
        <v>133</v>
      </c>
      <c r="D2" s="425"/>
      <c r="E2" s="425"/>
      <c r="F2" s="425"/>
      <c r="G2" s="425"/>
      <c r="H2" s="426"/>
    </row>
    <row r="3" spans="1:8" ht="24.95" customHeight="1">
      <c r="A3" s="406"/>
      <c r="B3" s="407"/>
      <c r="C3" s="425" t="s">
        <v>134</v>
      </c>
      <c r="D3" s="425"/>
      <c r="E3" s="425"/>
      <c r="F3" s="425"/>
      <c r="G3" s="425"/>
      <c r="H3" s="426"/>
    </row>
    <row r="4" spans="1:8" ht="24.95" customHeight="1">
      <c r="A4" s="406"/>
      <c r="B4" s="407"/>
      <c r="C4" s="425" t="s">
        <v>77</v>
      </c>
      <c r="D4" s="425"/>
      <c r="E4" s="425"/>
      <c r="F4" s="425"/>
      <c r="G4" s="425"/>
      <c r="H4" s="426"/>
    </row>
    <row r="5" spans="1:8" ht="16.5">
      <c r="A5" s="409" t="s">
        <v>216</v>
      </c>
      <c r="B5" s="410"/>
      <c r="C5" s="410"/>
      <c r="D5" s="410"/>
      <c r="E5" s="410"/>
      <c r="F5" s="410"/>
      <c r="G5" s="411"/>
      <c r="H5" s="206" t="s">
        <v>280</v>
      </c>
    </row>
    <row r="6" spans="1:8" ht="18">
      <c r="A6" s="409" t="s">
        <v>344</v>
      </c>
      <c r="B6" s="410"/>
      <c r="C6" s="410"/>
      <c r="D6" s="410"/>
      <c r="E6" s="410"/>
      <c r="F6" s="410"/>
      <c r="G6" s="411"/>
      <c r="H6" s="207" t="s">
        <v>78</v>
      </c>
    </row>
    <row r="7" spans="1:8" s="65" customFormat="1" ht="18.75" customHeight="1">
      <c r="A7" s="412" t="s">
        <v>282</v>
      </c>
      <c r="B7" s="413"/>
      <c r="C7" s="413"/>
      <c r="D7" s="413"/>
      <c r="E7" s="413"/>
      <c r="F7" s="413"/>
      <c r="G7" s="414"/>
      <c r="H7" s="207">
        <v>42269</v>
      </c>
    </row>
    <row r="8" spans="1:8">
      <c r="A8" s="418" t="s">
        <v>80</v>
      </c>
      <c r="B8" s="408" t="s">
        <v>217</v>
      </c>
      <c r="C8" s="408" t="s">
        <v>218</v>
      </c>
      <c r="D8" s="408" t="s">
        <v>352</v>
      </c>
      <c r="E8" s="408"/>
      <c r="F8" s="408"/>
      <c r="G8" s="408"/>
      <c r="H8" s="416" t="s">
        <v>223</v>
      </c>
    </row>
    <row r="9" spans="1:8">
      <c r="A9" s="418"/>
      <c r="B9" s="408"/>
      <c r="C9" s="408"/>
      <c r="D9" s="66" t="s">
        <v>219</v>
      </c>
      <c r="E9" s="66" t="s">
        <v>220</v>
      </c>
      <c r="F9" s="66" t="s">
        <v>221</v>
      </c>
      <c r="G9" s="66" t="s">
        <v>222</v>
      </c>
      <c r="H9" s="416"/>
    </row>
    <row r="10" spans="1:8" ht="25.5" customHeight="1">
      <c r="A10" s="417">
        <v>1</v>
      </c>
      <c r="B10" s="415" t="str">
        <f>ORÇAMENTO!$D$9</f>
        <v>SERVIÇOS PRELIMINARES</v>
      </c>
      <c r="C10" s="67">
        <f>ORÇAMENTO!$I$16</f>
        <v>0</v>
      </c>
      <c r="D10" s="208">
        <f>D11*C10</f>
        <v>0</v>
      </c>
      <c r="E10" s="209"/>
      <c r="F10" s="209"/>
      <c r="G10" s="210"/>
      <c r="H10" s="211">
        <f>SUM(D10:G10)</f>
        <v>0</v>
      </c>
    </row>
    <row r="11" spans="1:8" ht="25.5" customHeight="1">
      <c r="A11" s="417"/>
      <c r="B11" s="415"/>
      <c r="C11" s="68" t="e">
        <f>C10/$H$24</f>
        <v>#DIV/0!</v>
      </c>
      <c r="D11" s="212">
        <v>1</v>
      </c>
      <c r="E11" s="209"/>
      <c r="F11" s="209"/>
      <c r="G11" s="210"/>
      <c r="H11" s="213" t="e">
        <f>H10/C10</f>
        <v>#DIV/0!</v>
      </c>
    </row>
    <row r="12" spans="1:8" ht="25.5" customHeight="1">
      <c r="A12" s="417">
        <v>2</v>
      </c>
      <c r="B12" s="415" t="str">
        <f>ORÇAMENTO!$D$17</f>
        <v>MOVIMENTO DE TERRA</v>
      </c>
      <c r="C12" s="67">
        <f>ORÇAMENTO!$I$20</f>
        <v>0</v>
      </c>
      <c r="D12" s="208">
        <f>D13*C12</f>
        <v>0</v>
      </c>
      <c r="E12" s="209"/>
      <c r="F12" s="209"/>
      <c r="G12" s="210"/>
      <c r="H12" s="211">
        <f t="shared" ref="H12" si="0">SUM(D12:G12)</f>
        <v>0</v>
      </c>
    </row>
    <row r="13" spans="1:8" ht="25.5" customHeight="1">
      <c r="A13" s="417"/>
      <c r="B13" s="415"/>
      <c r="C13" s="68" t="e">
        <f>C12/H24</f>
        <v>#DIV/0!</v>
      </c>
      <c r="D13" s="212">
        <v>1</v>
      </c>
      <c r="E13" s="209"/>
      <c r="F13" s="209"/>
      <c r="G13" s="210"/>
      <c r="H13" s="213" t="e">
        <f t="shared" ref="H13" si="1">H12/C12</f>
        <v>#DIV/0!</v>
      </c>
    </row>
    <row r="14" spans="1:8" ht="25.5" customHeight="1">
      <c r="A14" s="417">
        <v>3</v>
      </c>
      <c r="B14" s="415" t="str">
        <f>ORÇAMENTO!$D$21</f>
        <v>INFRA-ESTRUTURA (FUNDAÇÃO)</v>
      </c>
      <c r="C14" s="67">
        <f>ORÇAMENTO!$I$28</f>
        <v>0</v>
      </c>
      <c r="D14" s="208">
        <f>D15*C14</f>
        <v>0</v>
      </c>
      <c r="E14" s="208">
        <f>E15*C14</f>
        <v>0</v>
      </c>
      <c r="F14" s="209"/>
      <c r="G14" s="210"/>
      <c r="H14" s="211">
        <f t="shared" ref="H14" si="2">SUM(D14:G14)</f>
        <v>0</v>
      </c>
    </row>
    <row r="15" spans="1:8" ht="25.5" customHeight="1">
      <c r="A15" s="417"/>
      <c r="B15" s="415"/>
      <c r="C15" s="68" t="e">
        <f>C14/$H$24</f>
        <v>#DIV/0!</v>
      </c>
      <c r="D15" s="212">
        <v>0.7</v>
      </c>
      <c r="E15" s="212">
        <v>0.3</v>
      </c>
      <c r="F15" s="209"/>
      <c r="G15" s="210"/>
      <c r="H15" s="213" t="e">
        <f t="shared" ref="H15" si="3">H14/C14</f>
        <v>#DIV/0!</v>
      </c>
    </row>
    <row r="16" spans="1:8" ht="25.5" customHeight="1">
      <c r="A16" s="417">
        <v>4</v>
      </c>
      <c r="B16" s="415" t="str">
        <f>ORÇAMENTO!$D$29</f>
        <v>SUPER-ESTRUTURA</v>
      </c>
      <c r="C16" s="67">
        <f>ORÇAMENTO!$I$35</f>
        <v>0</v>
      </c>
      <c r="D16" s="214"/>
      <c r="E16" s="208">
        <f>E17*C16</f>
        <v>0</v>
      </c>
      <c r="F16" s="209"/>
      <c r="G16" s="210"/>
      <c r="H16" s="211">
        <f t="shared" ref="H16" si="4">SUM(D16:G16)</f>
        <v>0</v>
      </c>
    </row>
    <row r="17" spans="1:8" ht="25.5" customHeight="1">
      <c r="A17" s="417"/>
      <c r="B17" s="415"/>
      <c r="C17" s="68" t="e">
        <f>C16/H24</f>
        <v>#DIV/0!</v>
      </c>
      <c r="D17" s="214"/>
      <c r="E17" s="212">
        <v>1</v>
      </c>
      <c r="F17" s="209"/>
      <c r="G17" s="210"/>
      <c r="H17" s="213" t="e">
        <f t="shared" ref="H17" si="5">H16/C16</f>
        <v>#DIV/0!</v>
      </c>
    </row>
    <row r="18" spans="1:8" ht="25.5" customHeight="1">
      <c r="A18" s="417">
        <v>5</v>
      </c>
      <c r="B18" s="415" t="str">
        <f>ORÇAMENTO!$D$36</f>
        <v>PAREDES E PAINÉIS</v>
      </c>
      <c r="C18" s="67">
        <f>ORÇAMENTO!$I$39</f>
        <v>0</v>
      </c>
      <c r="D18" s="214"/>
      <c r="E18" s="209"/>
      <c r="F18" s="215">
        <f>F19*C18</f>
        <v>0</v>
      </c>
      <c r="G18" s="215">
        <f>G19*C18</f>
        <v>0</v>
      </c>
      <c r="H18" s="211">
        <f t="shared" ref="H18" si="6">SUM(D18:G18)</f>
        <v>0</v>
      </c>
    </row>
    <row r="19" spans="1:8" ht="25.5" customHeight="1">
      <c r="A19" s="417"/>
      <c r="B19" s="415"/>
      <c r="C19" s="68" t="e">
        <f>C18/H24</f>
        <v>#DIV/0!</v>
      </c>
      <c r="D19" s="214"/>
      <c r="E19" s="209"/>
      <c r="F19" s="212">
        <v>0.75</v>
      </c>
      <c r="G19" s="212">
        <v>0.25</v>
      </c>
      <c r="H19" s="213" t="e">
        <f t="shared" ref="H19" si="7">H18/C18</f>
        <v>#DIV/0!</v>
      </c>
    </row>
    <row r="20" spans="1:8" ht="25.5" customHeight="1">
      <c r="A20" s="417">
        <v>6</v>
      </c>
      <c r="B20" s="415" t="str">
        <f>ORÇAMENTO!$D$40</f>
        <v>ESQUADRIAS DE METÁLICAS</v>
      </c>
      <c r="C20" s="67">
        <f>ORÇAMENTO!$I$42</f>
        <v>0</v>
      </c>
      <c r="D20" s="214"/>
      <c r="E20" s="209"/>
      <c r="F20" s="209"/>
      <c r="G20" s="215">
        <f>G21*C20</f>
        <v>0</v>
      </c>
      <c r="H20" s="211">
        <f t="shared" ref="H20" si="8">SUM(D20:G20)</f>
        <v>0</v>
      </c>
    </row>
    <row r="21" spans="1:8" ht="25.5" customHeight="1">
      <c r="A21" s="417"/>
      <c r="B21" s="415"/>
      <c r="C21" s="68" t="e">
        <f>C20/$H$24</f>
        <v>#DIV/0!</v>
      </c>
      <c r="D21" s="214"/>
      <c r="E21" s="209"/>
      <c r="F21" s="209"/>
      <c r="G21" s="212">
        <v>1</v>
      </c>
      <c r="H21" s="213" t="e">
        <f t="shared" ref="H21" si="9">H20/C20</f>
        <v>#DIV/0!</v>
      </c>
    </row>
    <row r="22" spans="1:8" ht="25.5" customHeight="1">
      <c r="A22" s="417">
        <v>7</v>
      </c>
      <c r="B22" s="415" t="str">
        <f>ORÇAMENTO!$D$43</f>
        <v>SERVIÇOS DIVERSOS</v>
      </c>
      <c r="C22" s="67">
        <f>ORÇAMENTO!I45</f>
        <v>0</v>
      </c>
      <c r="D22" s="214"/>
      <c r="E22" s="209"/>
      <c r="F22" s="209"/>
      <c r="G22" s="215">
        <f>G23*C22</f>
        <v>0</v>
      </c>
      <c r="H22" s="211">
        <f t="shared" ref="H22" si="10">SUM(D22:G22)</f>
        <v>0</v>
      </c>
    </row>
    <row r="23" spans="1:8" ht="25.5" customHeight="1">
      <c r="A23" s="417"/>
      <c r="B23" s="415"/>
      <c r="C23" s="68" t="e">
        <f>C22/H24</f>
        <v>#DIV/0!</v>
      </c>
      <c r="D23" s="214"/>
      <c r="E23" s="209"/>
      <c r="F23" s="209"/>
      <c r="G23" s="216">
        <v>1</v>
      </c>
      <c r="H23" s="213" t="e">
        <f t="shared" ref="H23" si="11">H22/C22</f>
        <v>#DIV/0!</v>
      </c>
    </row>
    <row r="24" spans="1:8" ht="25.5" customHeight="1">
      <c r="A24" s="419" t="s">
        <v>139</v>
      </c>
      <c r="B24" s="420"/>
      <c r="C24" s="217">
        <f>SUM(C22+C20+C18+C16+C14+C12+C10)</f>
        <v>0</v>
      </c>
      <c r="D24" s="217">
        <f t="shared" ref="D24:H24" si="12">SUM(D22+D20+D18+D16+D14+D12+D10)</f>
        <v>0</v>
      </c>
      <c r="E24" s="217">
        <f t="shared" si="12"/>
        <v>0</v>
      </c>
      <c r="F24" s="217">
        <f t="shared" si="12"/>
        <v>0</v>
      </c>
      <c r="G24" s="217">
        <f t="shared" si="12"/>
        <v>0</v>
      </c>
      <c r="H24" s="217">
        <f t="shared" si="12"/>
        <v>0</v>
      </c>
    </row>
    <row r="25" spans="1:8" ht="25.5" customHeight="1" thickBot="1">
      <c r="A25" s="421"/>
      <c r="B25" s="422"/>
      <c r="C25" s="205" t="e">
        <f>C24/H24</f>
        <v>#DIV/0!</v>
      </c>
      <c r="D25" s="218" t="e">
        <f>D24/$C$24</f>
        <v>#DIV/0!</v>
      </c>
      <c r="E25" s="218" t="e">
        <f>E24/$C$24</f>
        <v>#DIV/0!</v>
      </c>
      <c r="F25" s="218" t="e">
        <f>F24/$C$24</f>
        <v>#DIV/0!</v>
      </c>
      <c r="G25" s="218" t="e">
        <f>G24/$C$24</f>
        <v>#DIV/0!</v>
      </c>
      <c r="H25" s="69" t="e">
        <f>H24/C24</f>
        <v>#DIV/0!</v>
      </c>
    </row>
  </sheetData>
  <mergeCells count="28">
    <mergeCell ref="A24:B25"/>
    <mergeCell ref="C1:H1"/>
    <mergeCell ref="C2:H2"/>
    <mergeCell ref="C3:H3"/>
    <mergeCell ref="C4:H4"/>
    <mergeCell ref="A22:A23"/>
    <mergeCell ref="B22:B23"/>
    <mergeCell ref="A18:A19"/>
    <mergeCell ref="B18:B19"/>
    <mergeCell ref="A20:A21"/>
    <mergeCell ref="B20:B21"/>
    <mergeCell ref="A12:A13"/>
    <mergeCell ref="B12:B13"/>
    <mergeCell ref="A14:A15"/>
    <mergeCell ref="B14:B15"/>
    <mergeCell ref="A16:A17"/>
    <mergeCell ref="B16:B17"/>
    <mergeCell ref="H8:H9"/>
    <mergeCell ref="A10:A11"/>
    <mergeCell ref="B10:B11"/>
    <mergeCell ref="A8:A9"/>
    <mergeCell ref="B8:B9"/>
    <mergeCell ref="C8:C9"/>
    <mergeCell ref="A1:B4"/>
    <mergeCell ref="D8:G8"/>
    <mergeCell ref="A5:G5"/>
    <mergeCell ref="A6:G6"/>
    <mergeCell ref="A7:G7"/>
  </mergeCells>
  <printOptions horizontalCentered="1"/>
  <pageMargins left="0.51181102362204722" right="0.31496062992125984" top="0.78740157480314965" bottom="0.78740157480314965" header="0.31496062992125984" footer="0.31496062992125984"/>
  <pageSetup paperSize="9" scale="65" fitToWidth="2" orientation="portrait" r:id="rId1"/>
  <headerFooter>
    <oddFooter>Página &amp;P de &amp;N</oddFooter>
  </headerFooter>
  <drawing r:id="rId2"/>
  <legacyDrawing r:id="rId3"/>
  <oleObjects>
    <oleObject shapeId="6145" r:id="rId4"/>
  </oleObjects>
</worksheet>
</file>

<file path=xl/worksheets/sheet6.xml><?xml version="1.0" encoding="utf-8"?>
<worksheet xmlns="http://schemas.openxmlformats.org/spreadsheetml/2006/main" xmlns:r="http://schemas.openxmlformats.org/officeDocument/2006/relationships">
  <dimension ref="A1:I27"/>
  <sheetViews>
    <sheetView showGridLines="0" view="pageBreakPreview" zoomScaleSheetLayoutView="100" workbookViewId="0">
      <selection activeCell="A3" sqref="A3:I3"/>
    </sheetView>
  </sheetViews>
  <sheetFormatPr defaultRowHeight="15"/>
  <cols>
    <col min="1" max="1" width="36.5703125" style="199" bestFit="1" customWidth="1"/>
    <col min="2" max="2" width="13" style="199" customWidth="1"/>
    <col min="3" max="3" width="17.5703125" style="199" customWidth="1"/>
    <col min="4" max="4" width="21.7109375" style="199" customWidth="1"/>
    <col min="5" max="5" width="22.140625" style="199" customWidth="1"/>
    <col min="6" max="6" width="21.140625" style="199" customWidth="1"/>
    <col min="7" max="7" width="19.140625" style="199" customWidth="1"/>
    <col min="8" max="8" width="9.5703125" style="199" customWidth="1"/>
    <col min="9" max="9" width="9.85546875" style="199" customWidth="1"/>
    <col min="10" max="16384" width="9.140625" style="199"/>
  </cols>
  <sheetData>
    <row r="1" spans="1:9" s="27" customFormat="1" ht="73.5" customHeight="1">
      <c r="A1" s="230"/>
      <c r="B1" s="440" t="s">
        <v>354</v>
      </c>
      <c r="C1" s="440"/>
      <c r="D1" s="440"/>
      <c r="E1" s="440"/>
      <c r="F1" s="440"/>
      <c r="G1" s="440"/>
      <c r="H1" s="440"/>
      <c r="I1" s="441"/>
    </row>
    <row r="2" spans="1:9" s="27" customFormat="1" ht="42" customHeight="1">
      <c r="A2" s="240" t="s">
        <v>97</v>
      </c>
      <c r="B2" s="241" t="s">
        <v>364</v>
      </c>
      <c r="C2" s="442" t="s">
        <v>265</v>
      </c>
      <c r="D2" s="442"/>
      <c r="E2" s="442"/>
      <c r="F2" s="442"/>
      <c r="G2" s="442"/>
      <c r="H2" s="443" t="s">
        <v>351</v>
      </c>
      <c r="I2" s="444"/>
    </row>
    <row r="3" spans="1:9">
      <c r="A3" s="445"/>
      <c r="B3" s="446"/>
      <c r="C3" s="446"/>
      <c r="D3" s="446"/>
      <c r="E3" s="446"/>
      <c r="F3" s="446"/>
      <c r="G3" s="446"/>
      <c r="H3" s="446"/>
      <c r="I3" s="447"/>
    </row>
    <row r="4" spans="1:9">
      <c r="A4" s="231" t="s">
        <v>314</v>
      </c>
      <c r="B4" s="201" t="s">
        <v>315</v>
      </c>
      <c r="C4" s="201" t="s">
        <v>174</v>
      </c>
      <c r="D4" s="202" t="s">
        <v>175</v>
      </c>
      <c r="E4" s="202" t="s">
        <v>176</v>
      </c>
      <c r="F4" s="202" t="s">
        <v>177</v>
      </c>
      <c r="G4" s="202" t="s">
        <v>316</v>
      </c>
      <c r="H4" s="202" t="s">
        <v>178</v>
      </c>
      <c r="I4" s="232" t="s">
        <v>317</v>
      </c>
    </row>
    <row r="5" spans="1:9">
      <c r="A5" s="233" t="s">
        <v>181</v>
      </c>
      <c r="B5" s="203" t="s">
        <v>179</v>
      </c>
      <c r="C5" s="203">
        <v>10139</v>
      </c>
      <c r="D5" s="204">
        <v>0.66</v>
      </c>
      <c r="E5" s="204">
        <v>1</v>
      </c>
      <c r="F5" s="204">
        <v>5.54</v>
      </c>
      <c r="G5" s="204">
        <v>0</v>
      </c>
      <c r="H5" s="204">
        <v>13.01</v>
      </c>
      <c r="I5" s="234">
        <v>8.5869999999999997</v>
      </c>
    </row>
    <row r="6" spans="1:9">
      <c r="A6" s="233" t="s">
        <v>180</v>
      </c>
      <c r="B6" s="203" t="s">
        <v>179</v>
      </c>
      <c r="C6" s="203">
        <v>10146</v>
      </c>
      <c r="D6" s="204">
        <v>0.73</v>
      </c>
      <c r="E6" s="204">
        <v>1</v>
      </c>
      <c r="F6" s="204">
        <v>4.07</v>
      </c>
      <c r="G6" s="204">
        <v>0</v>
      </c>
      <c r="H6" s="204">
        <v>9.56</v>
      </c>
      <c r="I6" s="234">
        <v>6.9790000000000001</v>
      </c>
    </row>
    <row r="7" spans="1:9" ht="15" customHeight="1">
      <c r="A7" s="448" t="s">
        <v>318</v>
      </c>
      <c r="B7" s="449"/>
      <c r="C7" s="449"/>
      <c r="D7" s="449"/>
      <c r="E7" s="449"/>
      <c r="F7" s="449"/>
      <c r="G7" s="449"/>
      <c r="H7" s="449"/>
      <c r="I7" s="235">
        <v>15.57</v>
      </c>
    </row>
    <row r="8" spans="1:9">
      <c r="A8" s="445"/>
      <c r="B8" s="446"/>
      <c r="C8" s="446"/>
      <c r="D8" s="446"/>
      <c r="E8" s="446"/>
      <c r="F8" s="446"/>
      <c r="G8" s="446"/>
      <c r="H8" s="446"/>
      <c r="I8" s="447"/>
    </row>
    <row r="9" spans="1:9">
      <c r="A9" s="231" t="s">
        <v>319</v>
      </c>
      <c r="B9" s="201" t="s">
        <v>315</v>
      </c>
      <c r="C9" s="201" t="s">
        <v>174</v>
      </c>
      <c r="D9" s="202" t="s">
        <v>175</v>
      </c>
      <c r="E9" s="202" t="s">
        <v>176</v>
      </c>
      <c r="F9" s="202" t="s">
        <v>177</v>
      </c>
      <c r="G9" s="202" t="s">
        <v>316</v>
      </c>
      <c r="H9" s="202" t="s">
        <v>178</v>
      </c>
      <c r="I9" s="232" t="s">
        <v>317</v>
      </c>
    </row>
    <row r="10" spans="1:9">
      <c r="A10" s="233" t="s">
        <v>183</v>
      </c>
      <c r="B10" s="203" t="s">
        <v>182</v>
      </c>
      <c r="C10" s="203">
        <v>20503</v>
      </c>
      <c r="D10" s="204">
        <v>8.26E-3</v>
      </c>
      <c r="E10" s="204">
        <v>1</v>
      </c>
      <c r="F10" s="204">
        <v>49.47</v>
      </c>
      <c r="G10" s="204">
        <v>0</v>
      </c>
      <c r="H10" s="204">
        <v>49.47</v>
      </c>
      <c r="I10" s="234">
        <v>0.40899999999999997</v>
      </c>
    </row>
    <row r="11" spans="1:9">
      <c r="A11" s="233" t="s">
        <v>184</v>
      </c>
      <c r="B11" s="203" t="s">
        <v>167</v>
      </c>
      <c r="C11" s="203">
        <v>20505</v>
      </c>
      <c r="D11" s="204">
        <v>0.308</v>
      </c>
      <c r="E11" s="204">
        <v>1</v>
      </c>
      <c r="F11" s="204">
        <v>0.64</v>
      </c>
      <c r="G11" s="204">
        <v>0</v>
      </c>
      <c r="H11" s="204">
        <v>0.64</v>
      </c>
      <c r="I11" s="234">
        <v>0.19700000000000001</v>
      </c>
    </row>
    <row r="12" spans="1:9">
      <c r="A12" s="233" t="s">
        <v>320</v>
      </c>
      <c r="B12" s="203" t="s">
        <v>167</v>
      </c>
      <c r="C12" s="203">
        <v>20508</v>
      </c>
      <c r="D12" s="204">
        <v>1.19</v>
      </c>
      <c r="E12" s="204">
        <v>1</v>
      </c>
      <c r="F12" s="204">
        <v>0.37</v>
      </c>
      <c r="G12" s="204">
        <v>0</v>
      </c>
      <c r="H12" s="204">
        <v>0.37</v>
      </c>
      <c r="I12" s="234">
        <v>0.44</v>
      </c>
    </row>
    <row r="13" spans="1:9" ht="30">
      <c r="A13" s="233" t="s">
        <v>332</v>
      </c>
      <c r="B13" s="203" t="s">
        <v>185</v>
      </c>
      <c r="C13" s="203" t="s">
        <v>333</v>
      </c>
      <c r="D13" s="204">
        <v>13.13</v>
      </c>
      <c r="E13" s="204">
        <v>1</v>
      </c>
      <c r="F13" s="204">
        <v>2.68</v>
      </c>
      <c r="G13" s="204">
        <v>0</v>
      </c>
      <c r="H13" s="204">
        <v>2.68</v>
      </c>
      <c r="I13" s="234">
        <f>H13*D13</f>
        <v>35.188400000000001</v>
      </c>
    </row>
    <row r="14" spans="1:9" ht="15" customHeight="1" thickBot="1">
      <c r="A14" s="450" t="s">
        <v>318</v>
      </c>
      <c r="B14" s="451"/>
      <c r="C14" s="451"/>
      <c r="D14" s="451"/>
      <c r="E14" s="451"/>
      <c r="F14" s="451"/>
      <c r="G14" s="451"/>
      <c r="H14" s="451"/>
      <c r="I14" s="236">
        <f>SUM(I10:I13)</f>
        <v>36.234400000000001</v>
      </c>
    </row>
    <row r="15" spans="1:9" ht="15.75" thickBot="1">
      <c r="A15" s="452"/>
      <c r="B15" s="452"/>
      <c r="C15" s="452"/>
      <c r="D15" s="452"/>
      <c r="E15" s="452"/>
      <c r="F15" s="452"/>
      <c r="G15" s="452"/>
      <c r="H15" s="452"/>
      <c r="I15" s="452"/>
    </row>
    <row r="16" spans="1:9" ht="15" customHeight="1">
      <c r="A16" s="453" t="s">
        <v>321</v>
      </c>
      <c r="B16" s="454"/>
      <c r="C16" s="454"/>
      <c r="D16" s="454"/>
      <c r="E16" s="455"/>
    </row>
    <row r="17" spans="1:9" ht="15" customHeight="1">
      <c r="A17" s="428" t="s">
        <v>322</v>
      </c>
      <c r="B17" s="429"/>
      <c r="C17" s="430"/>
      <c r="D17" s="200" t="s">
        <v>323</v>
      </c>
      <c r="E17" s="237" t="s">
        <v>218</v>
      </c>
    </row>
    <row r="18" spans="1:9" ht="15" customHeight="1">
      <c r="A18" s="431" t="s">
        <v>324</v>
      </c>
      <c r="B18" s="432"/>
      <c r="C18" s="433"/>
      <c r="D18" s="434">
        <v>134.87</v>
      </c>
      <c r="E18" s="238">
        <v>15.57</v>
      </c>
    </row>
    <row r="19" spans="1:9" ht="15" customHeight="1">
      <c r="A19" s="431" t="s">
        <v>325</v>
      </c>
      <c r="B19" s="432"/>
      <c r="C19" s="433"/>
      <c r="D19" s="435"/>
      <c r="E19" s="238">
        <f>I14</f>
        <v>36.234400000000001</v>
      </c>
    </row>
    <row r="20" spans="1:9" ht="15" customHeight="1">
      <c r="A20" s="431" t="s">
        <v>326</v>
      </c>
      <c r="B20" s="432"/>
      <c r="C20" s="433"/>
      <c r="D20" s="435"/>
      <c r="E20" s="238">
        <v>0</v>
      </c>
    </row>
    <row r="21" spans="1:9" ht="15" customHeight="1">
      <c r="A21" s="431" t="s">
        <v>327</v>
      </c>
      <c r="B21" s="432"/>
      <c r="C21" s="433"/>
      <c r="D21" s="435"/>
      <c r="E21" s="238">
        <v>1</v>
      </c>
    </row>
    <row r="22" spans="1:9" ht="15" customHeight="1">
      <c r="A22" s="431" t="s">
        <v>328</v>
      </c>
      <c r="B22" s="432"/>
      <c r="C22" s="433"/>
      <c r="D22" s="435"/>
      <c r="E22" s="238">
        <v>15.57</v>
      </c>
    </row>
    <row r="23" spans="1:9" ht="15" customHeight="1">
      <c r="A23" s="431" t="s">
        <v>329</v>
      </c>
      <c r="B23" s="432"/>
      <c r="C23" s="433"/>
      <c r="D23" s="435"/>
      <c r="E23" s="238">
        <v>15.57</v>
      </c>
    </row>
    <row r="24" spans="1:9" ht="15" customHeight="1">
      <c r="A24" s="431" t="s">
        <v>330</v>
      </c>
      <c r="B24" s="432"/>
      <c r="C24" s="433"/>
      <c r="D24" s="436"/>
      <c r="E24" s="238">
        <f>SUM(E19+E23)</f>
        <v>51.804400000000001</v>
      </c>
    </row>
    <row r="25" spans="1:9" ht="15" customHeight="1" thickBot="1">
      <c r="A25" s="437" t="s">
        <v>331</v>
      </c>
      <c r="B25" s="438"/>
      <c r="C25" s="438"/>
      <c r="D25" s="439"/>
      <c r="E25" s="239">
        <f>SUM(E24)</f>
        <v>51.804400000000001</v>
      </c>
    </row>
    <row r="26" spans="1:9">
      <c r="A26" s="427"/>
      <c r="B26" s="427"/>
      <c r="C26" s="427"/>
      <c r="D26" s="427"/>
      <c r="E26" s="427"/>
      <c r="F26" s="427"/>
      <c r="G26" s="427"/>
      <c r="H26" s="427"/>
      <c r="I26" s="427"/>
    </row>
    <row r="27" spans="1:9">
      <c r="A27" s="427"/>
      <c r="B27" s="427"/>
      <c r="C27" s="427"/>
      <c r="D27" s="427"/>
      <c r="E27" s="427"/>
      <c r="F27" s="427"/>
      <c r="G27" s="427"/>
      <c r="H27" s="427"/>
      <c r="I27" s="427"/>
    </row>
  </sheetData>
  <mergeCells count="21">
    <mergeCell ref="B1:I1"/>
    <mergeCell ref="C2:G2"/>
    <mergeCell ref="H2:I2"/>
    <mergeCell ref="A26:I26"/>
    <mergeCell ref="A3:I3"/>
    <mergeCell ref="A7:H7"/>
    <mergeCell ref="A8:I8"/>
    <mergeCell ref="A14:H14"/>
    <mergeCell ref="A15:I15"/>
    <mergeCell ref="A16:E16"/>
    <mergeCell ref="A27:I27"/>
    <mergeCell ref="A17:C17"/>
    <mergeCell ref="A18:C18"/>
    <mergeCell ref="D18:D24"/>
    <mergeCell ref="A19:C19"/>
    <mergeCell ref="A20:C20"/>
    <mergeCell ref="A21:C21"/>
    <mergeCell ref="A22:C22"/>
    <mergeCell ref="A23:C23"/>
    <mergeCell ref="A24:C24"/>
    <mergeCell ref="A25:D25"/>
  </mergeCells>
  <printOptions horizontalCentered="1"/>
  <pageMargins left="0.51181102362204722" right="0.31496062992125984" top="0.78740157480314965" bottom="0.78740157480314965" header="0.51181102362204722" footer="0.51181102362204722"/>
  <pageSetup paperSize="9" scale="55" orientation="portrait" r:id="rId1"/>
  <headerFooter>
    <oddFooter>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421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7</vt:i4>
      </vt:variant>
    </vt:vector>
  </HeadingPairs>
  <TitlesOfParts>
    <vt:vector size="13" baseType="lpstr">
      <vt:lpstr>BDI</vt:lpstr>
      <vt:lpstr>ESC</vt:lpstr>
      <vt:lpstr>MEMÓRIA DE CÁLCULO</vt:lpstr>
      <vt:lpstr>ORÇAMENTO</vt:lpstr>
      <vt:lpstr>CRONOGRAMA FISICO FINANCEIRO</vt:lpstr>
      <vt:lpstr>COMP.01</vt:lpstr>
      <vt:lpstr>BDI!Area_de_impressao</vt:lpstr>
      <vt:lpstr>COMP.01!Area_de_impressao</vt:lpstr>
      <vt:lpstr>'CRONOGRAMA FISICO FINANCEIRO'!Area_de_impressao</vt:lpstr>
      <vt:lpstr>'MEMÓRIA DE CÁLCULO'!Area_de_impressao</vt:lpstr>
      <vt:lpstr>ORÇAMENTO!Area_de_impressao</vt:lpstr>
      <vt:lpstr>'MEMÓRIA DE CÁLCULO'!Titulos_de_impressao</vt:lpstr>
      <vt:lpstr>ORÇAMENTO!Titulos_de_impressao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willian.pereira</dc:creator>
  <cp:lastModifiedBy>camila.reis</cp:lastModifiedBy>
  <cp:revision>2</cp:revision>
  <cp:lastPrinted>2015-09-29T17:05:15Z</cp:lastPrinted>
  <dcterms:created xsi:type="dcterms:W3CDTF">2014-09-30T19:09:04Z</dcterms:created>
  <dcterms:modified xsi:type="dcterms:W3CDTF">2015-10-22T14:28:28Z</dcterms:modified>
  <dc:language>pt-BR</dc:language>
</cp:coreProperties>
</file>