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20" windowHeight="9975" tabRatio="875" activeTab="1"/>
  </bookViews>
  <sheets>
    <sheet name="BDI" sheetId="13" r:id="rId1"/>
    <sheet name="CEIM_CHIADO" sheetId="9" r:id="rId2"/>
    <sheet name="CRONOGRAMA" sheetId="12" r:id="rId3"/>
    <sheet name="COMPOSIÇÃO 01" sheetId="16" r:id="rId4"/>
    <sheet name="Plan1" sheetId="20" r:id="rId5"/>
    <sheet name="COMPOSIÇÃO 02" sheetId="21" r:id="rId6"/>
  </sheets>
  <externalReferences>
    <externalReference r:id="rId7"/>
    <externalReference r:id="rId8"/>
    <externalReference r:id="rId9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1">CEIM_CHIADO!$A$1:$H$85</definedName>
    <definedName name="_xlnm.Print_Area" localSheetId="3">'COMPOSIÇÃO 01'!$A$1:$I$25</definedName>
    <definedName name="_xlnm.Print_Area" localSheetId="5">'COMPOSIÇÃO 02'!$A$1:$I$26</definedName>
    <definedName name="_xlnm.Print_Area" localSheetId="2">CRONOGRAMA!$A$1:$G$41</definedName>
    <definedName name="Bm.colAtual" localSheetId="3">OFFSET(tabBM,,'COMPOSIÇÃO 01'!Bm.posAtual,,1)</definedName>
    <definedName name="Bm.colAtual" localSheetId="5">OFFSET([0]!tabBM,,'COMPOSIÇÃO 02'!Bm.posAtual,,1)</definedName>
    <definedName name="Bm.colAtual">OFFSET(tabBM,,'COMPOSIÇÃO 01'!Bm.posAtual,,1)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 localSheetId="3">IF(mediçao&lt;N(Bm.Periodos),-1,MATCH(mediçao,Bm.Periodos)-1)</definedName>
    <definedName name="Bm.posAtual" localSheetId="5">IF([0]!mediçao&lt;N([0]!Bm.Periodos),-1,MATCH([0]!mediçao,[0]!Bm.Periodos)-1)</definedName>
    <definedName name="Bm.posAtual">IF(mediçao&lt;N(Bm.Periodos),-1,MATCH(mediçao,Bm.Periodos)-1)</definedName>
    <definedName name="COMPOSIÇÃO_03" localSheetId="5">#REF!</definedName>
    <definedName name="COMPOSIÇÃO_03">#REF!</definedName>
    <definedName name="éAcertoGlosa" localSheetId="3">SUM(Orç.éGlosado)</definedName>
    <definedName name="éAcertoGlosa" localSheetId="5">SUM([0]!Orç.éGlosado)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5">#REF!</definedName>
    <definedName name="Excel_BuiltIn_Print_Area_1_1">#REF!</definedName>
    <definedName name="Excel_BuiltIn_Print_Area_2_1">"$#REF!.$A$1:$J$410"</definedName>
    <definedName name="Excel_BuiltIn_Print_Area_3_1" localSheetId="5">#REF!</definedName>
    <definedName name="Excel_BuiltIn_Print_Area_3_1">#REF!</definedName>
    <definedName name="Excel_BuiltIn_Print_Area_3_1_1" localSheetId="5">#REF!</definedName>
    <definedName name="Excel_BuiltIn_Print_Area_3_1_1">#REF!</definedName>
    <definedName name="Excel_BuiltIn_Print_Area_4" localSheetId="5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 localSheetId="3">IF('COMPOSIÇÃO 01'!Item.éValido,IF('COMPOSIÇÃO 01'!Item.Quant,Esquerda/'COMPOSIÇÃO 01'!Item.Quant,"&gt;&gt;"),"")</definedName>
    <definedName name="ExecAcum" localSheetId="5">IF('COMPOSIÇÃO 02'!Item.éValido,IF('COMPOSIÇÃO 02'!Item.Quant,[0]!Esquerda/'COMPOSIÇÃO 02'!Item.Quant,"&gt;&gt;"),"")</definedName>
    <definedName name="ExecAcum">IF('COMPOSIÇÃO 01'!Item.éValido,IF('COMPOSIÇÃO 01'!Item.Quant,Esquerda/'COMPOSIÇÃO 01'!Item.Quant,"&gt;&gt;"),"")</definedName>
    <definedName name="ExecPeriodo">#N/A</definedName>
    <definedName name="FisicoAcum" localSheetId="3">IF('COMPOSIÇÃO 01'!Item.éValido,SUM(OFFSET(Bm.linAtual,,,,Bm.posAcum)),"")</definedName>
    <definedName name="FisicoAcum" localSheetId="5">IF('COMPOSIÇÃO 02'!Item.éValido,SUM(OFFSET([0]!Bm.linAtual,,,,[0]!Bm.posAcum)),"")</definedName>
    <definedName name="FisicoAcum">IF('COMPOSIÇÃO 01'!Item.éValido,SUM(OFFSET(Bm.linAtual,,,,Bm.posAcum)),"")</definedName>
    <definedName name="ggg" localSheetId="5">#REF!</definedName>
    <definedName name="ggg">#REF!</definedName>
    <definedName name="HHHH" localSheetId="5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 localSheetId="3">COUNT(OFFSET(Item.preçoLic,0,0,1,4))</definedName>
    <definedName name="Item.éValido" localSheetId="5">COUNT(OFFSET([0]!Item.preçoLic,0,0,1,4))</definedName>
    <definedName name="Item.éValido">COUNT(OFFSET(Item.preçoLic,0,0,1,4))</definedName>
    <definedName name="Item.Preço" localSheetId="3">N(IF(Item.éAditado*ISNUMBER(Item.preçoAlt),Item.preçoAlt,Item.preçoLic))</definedName>
    <definedName name="Item.Preço" localSheetId="5">N(IF([0]!Item.éAditado*ISNUMBER([0]!Item.preçoAlt),[0]!Item.preçoAlt,[0]!Item.preçoLic))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 localSheetId="3">N(IF(Item.éAditado*ISNUMBER(Item.quantAlt),Item.quantAlt,Item.quantLic))</definedName>
    <definedName name="Item.Quant" localSheetId="5">N(IF([0]!Item.éAditado*ISNUMBER([0]!Item.quantAlt),[0]!Item.quantAlt,[0]!Item.quantLic))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 localSheetId="3">LEN(TRIM(Orç.colAdit))</definedName>
    <definedName name="Orç.éAditado" localSheetId="5">LEN(TRIM([0]!Orç.colAdit))</definedName>
    <definedName name="Orç.éAditado">LEN(TRIM(Orç.colAdit))</definedName>
    <definedName name="Orç.éGlosado">#N/A</definedName>
    <definedName name="Orç.percAcum">'[2]PLAN ADT 01'!$R$13:$R$787</definedName>
    <definedName name="Orç.percAnterior" localSheetId="3">Orç.percAcum-Orç.percAtual</definedName>
    <definedName name="Orç.percAnterior" localSheetId="5">[0]!Orç.percAcum-[0]!Orç.percAtual</definedName>
    <definedName name="Orç.percAnterior">Orç.percAcum-Orç.percAtual</definedName>
    <definedName name="Orç.percAtual">'[2]PLAN ADT 01'!$P$13:$P$787</definedName>
    <definedName name="Orç.preço" localSheetId="3">IF('COMPOSIÇÃO 01'!Orç.éAditado*ISNUMBER(Orç.preçoAlt),Orç.preçoAlt,Orç.preçoLic)</definedName>
    <definedName name="Orç.preço" localSheetId="5">IF('COMPOSIÇÃO 02'!Orç.éAditado*ISNUMBER([0]!Orç.preçoAlt),[0]!Orç.preçoAlt,[0]!Orç.preçoLic)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 localSheetId="3">IF(ISNUMBER(Orç.preçoAlt),Orç.preçoAlt,Orç.preçoLic)</definedName>
    <definedName name="Orç.preçoPrev" localSheetId="5">IF(ISNUMBER([0]!Orç.preçoAlt),[0]!Orç.preçoAlt,[0]!Orç.preçoLic)</definedName>
    <definedName name="Orç.preçoPrev">IF(ISNUMBER(Orç.preçoAlt),Orç.preçoAlt,Orç.preçoLic)</definedName>
    <definedName name="Orç.quant" localSheetId="3">IF('COMPOSIÇÃO 01'!Orç.éAditado*ISNUMBER(Orç.quantAlt),Orç.quantAlt,Orç.quantLic)</definedName>
    <definedName name="Orç.quant" localSheetId="5">IF('COMPOSIÇÃO 02'!Orç.éAditado*ISNUMBER([0]!Orç.quantAlt),[0]!Orç.quantAlt,[0]!Orç.quantLic)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 localSheetId="3">IF('COMPOSIÇÃO 01'!Item.éValido,'COMPOSIÇÃO 01'!Item.Quant*'COMPOSIÇÃO 01'!Item.Preço,"")</definedName>
    <definedName name="PreçoTotal" localSheetId="5">IF('COMPOSIÇÃO 02'!Item.éValido,'COMPOSIÇÃO 02'!Item.Quant*'COMPOSIÇÃO 02'!Item.Preço,"")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 localSheetId="3">OFFSET(tabOrçamento,Acima+1,0,ROWS(tabOrçamento)-Acima-1,1)</definedName>
    <definedName name="Res.linProxItem" localSheetId="5">OFFSET([0]!tabOrçamento,[0]!Acima+1,0,ROWS([0]!tabOrçamento)-[0]!Acima-1,1)</definedName>
    <definedName name="Res.linProxItem">OFFSET(tabOrçamento,Acima+1,0,ROWS(tabOrçamento)-Acima-1,1)</definedName>
    <definedName name="Res.percAcumulado">#N/A</definedName>
    <definedName name="Res.percAnterior" localSheetId="3">Res.percAcumulado-Res.percPeriodo</definedName>
    <definedName name="Res.percAnterior" localSheetId="5">[0]!Res.percAcumulado-[0]!Res.percPeriodo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 localSheetId="3">#REF!</definedName>
    <definedName name="TABLE_1" localSheetId="5">#REF!</definedName>
    <definedName name="TABLE_1">#REF!</definedName>
    <definedName name="TABLE_1_1">NA()</definedName>
    <definedName name="TABLE_1_7">NA()</definedName>
    <definedName name="TABLE_2_1" localSheetId="3">#REF!</definedName>
    <definedName name="TABLE_2_1" localSheetId="5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5">#REF!</definedName>
    <definedName name="TipoContrato">#REF!</definedName>
    <definedName name="_xlnm.Print_Titles" localSheetId="1">CEIM_CHIADO!$9:$9</definedName>
  </definedNames>
  <calcPr calcId="145621"/>
</workbook>
</file>

<file path=xl/calcChain.xml><?xml version="1.0" encoding="utf-8"?>
<calcChain xmlns="http://schemas.openxmlformats.org/spreadsheetml/2006/main">
  <c r="F40" i="12" l="1"/>
  <c r="E40" i="12"/>
  <c r="D40" i="12"/>
  <c r="G38" i="12"/>
  <c r="G36" i="12"/>
  <c r="G34" i="12"/>
  <c r="G32" i="12"/>
  <c r="G30" i="12"/>
  <c r="G26" i="12"/>
  <c r="G27" i="12" s="1"/>
  <c r="G24" i="12"/>
  <c r="G22" i="12"/>
  <c r="G28" i="12"/>
  <c r="G25" i="12"/>
  <c r="G18" i="12"/>
  <c r="G19" i="12" s="1"/>
  <c r="C40" i="12"/>
  <c r="E35" i="12" s="1"/>
  <c r="H33" i="9"/>
  <c r="H62" i="9"/>
  <c r="H53" i="9"/>
  <c r="H70" i="9"/>
  <c r="H69" i="9"/>
  <c r="H68" i="9"/>
  <c r="H67" i="9"/>
  <c r="H66" i="9"/>
  <c r="H61" i="9"/>
  <c r="H60" i="9"/>
  <c r="H59" i="9"/>
  <c r="H41" i="9"/>
  <c r="H39" i="9"/>
  <c r="H37" i="9"/>
  <c r="H81" i="9"/>
  <c r="H82" i="9" s="1"/>
  <c r="H78" i="9"/>
  <c r="H79" i="9" s="1"/>
  <c r="H75" i="9"/>
  <c r="H73" i="9"/>
  <c r="H76" i="9" s="1"/>
  <c r="H51" i="9"/>
  <c r="H50" i="9"/>
  <c r="H15" i="9"/>
  <c r="H65" i="9"/>
  <c r="H58" i="9"/>
  <c r="H57" i="9"/>
  <c r="H56" i="9"/>
  <c r="H52" i="9"/>
  <c r="H47" i="9"/>
  <c r="H48" i="9" s="1"/>
  <c r="H44" i="9"/>
  <c r="H45" i="9" s="1"/>
  <c r="H32" i="9"/>
  <c r="H34" i="9" s="1"/>
  <c r="H29" i="9"/>
  <c r="H30" i="9" s="1"/>
  <c r="H28" i="9"/>
  <c r="H26" i="9"/>
  <c r="H27" i="9" s="1"/>
  <c r="H23" i="9"/>
  <c r="H21" i="9"/>
  <c r="H20" i="9"/>
  <c r="H19" i="9"/>
  <c r="H24" i="9" s="1"/>
  <c r="H14" i="9"/>
  <c r="H13" i="9"/>
  <c r="H12" i="9"/>
  <c r="G20" i="12"/>
  <c r="G16" i="12"/>
  <c r="G14" i="12"/>
  <c r="G12" i="12"/>
  <c r="H11" i="21"/>
  <c r="I11" i="21" s="1"/>
  <c r="F10" i="21"/>
  <c r="H10" i="21"/>
  <c r="I10" i="21" s="1"/>
  <c r="I7" i="21"/>
  <c r="H7" i="21"/>
  <c r="I6" i="21"/>
  <c r="H6" i="21"/>
  <c r="I7" i="16"/>
  <c r="H7" i="16"/>
  <c r="I6" i="16"/>
  <c r="I8" i="16" s="1"/>
  <c r="I15" i="16" s="1"/>
  <c r="H6" i="16"/>
  <c r="H10" i="16"/>
  <c r="I10" i="16"/>
  <c r="I11" i="16" s="1"/>
  <c r="B26" i="13"/>
  <c r="B31" i="13" s="1"/>
  <c r="C39" i="13" s="1"/>
  <c r="B22" i="13"/>
  <c r="I16" i="16"/>
  <c r="I22" i="16" l="1"/>
  <c r="D41" i="12"/>
  <c r="G40" i="12"/>
  <c r="H16" i="9"/>
  <c r="F23" i="12"/>
  <c r="E37" i="12"/>
  <c r="E27" i="12"/>
  <c r="E31" i="12"/>
  <c r="F35" i="12"/>
  <c r="F39" i="12"/>
  <c r="F19" i="12"/>
  <c r="F25" i="12"/>
  <c r="F29" i="12"/>
  <c r="H54" i="9"/>
  <c r="H71" i="9"/>
  <c r="H63" i="9"/>
  <c r="H42" i="9"/>
  <c r="G23" i="12"/>
  <c r="G35" i="12"/>
  <c r="G29" i="12"/>
  <c r="G31" i="12"/>
  <c r="G37" i="12"/>
  <c r="I12" i="21"/>
  <c r="I17" i="21" s="1"/>
  <c r="I16" i="21"/>
  <c r="I21" i="21" s="1"/>
  <c r="I22" i="21" s="1"/>
  <c r="I8" i="21"/>
  <c r="I23" i="21" s="1"/>
  <c r="G17" i="12"/>
  <c r="G33" i="12"/>
  <c r="G21" i="12"/>
  <c r="I20" i="16"/>
  <c r="I21" i="16" s="1"/>
  <c r="I19" i="16"/>
  <c r="G15" i="12"/>
  <c r="I20" i="21" l="1"/>
  <c r="H83" i="9"/>
  <c r="I48" i="9"/>
  <c r="G13" i="12"/>
  <c r="G39" i="12" l="1"/>
  <c r="H38" i="12"/>
  <c r="I38" i="12" s="1"/>
  <c r="H40" i="12" l="1"/>
  <c r="I40" i="12" s="1"/>
  <c r="F41" i="12"/>
  <c r="G41" i="12" s="1"/>
  <c r="D15" i="12"/>
  <c r="E17" i="12"/>
  <c r="E23" i="12"/>
  <c r="D13" i="12"/>
  <c r="F33" i="12"/>
  <c r="E21" i="12"/>
  <c r="E41" i="12"/>
  <c r="E29" i="12"/>
  <c r="D17" i="12"/>
</calcChain>
</file>

<file path=xl/sharedStrings.xml><?xml version="1.0" encoding="utf-8"?>
<sst xmlns="http://schemas.openxmlformats.org/spreadsheetml/2006/main" count="406" uniqueCount="245">
  <si>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</si>
  <si>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</si>
  <si>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</si>
  <si>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</si>
  <si>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</si>
  <si>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</si>
  <si>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</si>
  <si>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</si>
  <si>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</si>
  <si>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PINTURA</t>
  </si>
  <si>
    <t>TOTAL</t>
  </si>
  <si>
    <t>Unid</t>
  </si>
  <si>
    <t>Quant</t>
  </si>
  <si>
    <t>P. Total</t>
  </si>
  <si>
    <t>m</t>
  </si>
  <si>
    <t xml:space="preserve"> 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</si>
  <si>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</si>
  <si>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01.03</t>
  </si>
  <si>
    <t>ITEM</t>
  </si>
  <si>
    <t>SERVIÇOS</t>
  </si>
  <si>
    <t>VALORES</t>
  </si>
  <si>
    <t>01º MÊS</t>
  </si>
  <si>
    <t>02º MÊS</t>
  </si>
  <si>
    <t>03º MÊS</t>
  </si>
  <si>
    <t>CRONOGRAMA FÍSICO-FINANCEIRO</t>
  </si>
  <si>
    <t>TOTAL COM BDI</t>
  </si>
  <si>
    <t>IOPES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</si>
  <si>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</si>
  <si>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</si>
  <si>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</si>
  <si>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</si>
  <si>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</si>
  <si>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%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</si>
  <si>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</si>
  <si>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</si>
  <si>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</si>
  <si>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</si>
  <si>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</si>
  <si>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</si>
  <si>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</si>
  <si>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</si>
  <si>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</si>
  <si>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</si>
  <si>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</si>
  <si>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</si>
  <si>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</si>
  <si>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>onde:
AC = taxa de rateio da Administração Central;
DF = taxa das despesas financeiras;
R = taxa de risco, seguro e garantia do empreendimento;
I = taxa de tributos;
L = taxa de lucro.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</si>
  <si>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</si>
  <si>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</si>
  <si>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</si>
  <si>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</si>
  <si>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</si>
  <si>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OBRA OU SERVIÇO:  MURO PRÉ-MOLDADO CASA DO PESCADO</t>
  </si>
  <si>
    <t>LOCAL:  LOTES DE Nº 01,02,03,04, DA QUADRA 84, LOTEAMENTO PRAIA DE GURIRI, MARIRICU, S. MATEUS-ES.</t>
  </si>
  <si>
    <t>ESQUADRIAS DE MADEIRA</t>
  </si>
  <si>
    <t>und</t>
  </si>
  <si>
    <t>PISOS INTERNOS E EXTERNOS</t>
  </si>
  <si>
    <t>01.05</t>
  </si>
  <si>
    <t>05.01</t>
  </si>
  <si>
    <t>P.Unit na tabela</t>
  </si>
  <si>
    <t>03.01</t>
  </si>
  <si>
    <t>04.01</t>
  </si>
  <si>
    <t>01.04</t>
  </si>
  <si>
    <t>01.01</t>
  </si>
  <si>
    <t>Sub-Total</t>
  </si>
  <si>
    <t>Mão-de-Obra</t>
  </si>
  <si>
    <t>H</t>
  </si>
  <si>
    <t xml:space="preserve">Sub-Total : </t>
  </si>
  <si>
    <t>Materiais</t>
  </si>
  <si>
    <t xml:space="preserve">Discriminação </t>
  </si>
  <si>
    <t xml:space="preserve">Taxa (%) </t>
  </si>
  <si>
    <t>Valores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</si>
  <si>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</si>
  <si>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</si>
  <si>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</si>
  <si>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</si>
  <si>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</si>
  <si>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</si>
  <si>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</si>
  <si>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</si>
  <si>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</si>
  <si>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</si>
  <si>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</si>
  <si>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</si>
  <si>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</si>
  <si>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</si>
  <si>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</si>
  <si>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 xml:space="preserve">Sub-Total :  </t>
  </si>
  <si>
    <t>Mão-de-Obra (A) - Encargos desonerados</t>
  </si>
  <si>
    <t>*OBS: Não foi adotado BDI nesta composição</t>
  </si>
  <si>
    <t>RESUMO:</t>
  </si>
  <si>
    <t>ENCANADOR OU BOMBEIRO HIDRÁULICO COM ENCARGOS COMPLEMENTARES</t>
  </si>
  <si>
    <t>AUXILIAR DE ENCANADOR OU BOMBEIRO HIDRÁULICO COM ENCARGOS COMPLEMENTARES</t>
  </si>
  <si>
    <t>SINAPI 88248</t>
  </si>
  <si>
    <t>SINAPI 88267</t>
  </si>
  <si>
    <t>UND</t>
  </si>
  <si>
    <t>DUCHA HIGIENICA COM MANGUEIRA PLASTICA E REGISTRO 1/2 - LINHA POPULAR</t>
  </si>
  <si>
    <t>SINAPI 01370</t>
  </si>
  <si>
    <t>*Como referência foi utilizado o item 170304 do IOPES</t>
  </si>
  <si>
    <t>14.05</t>
  </si>
  <si>
    <t>PREFEITURA MUNICIPAL DE SÃO MATEUS
Estado do Espírito Santo
Secretaria de Educação
Setor de Manutenção</t>
  </si>
  <si>
    <t>Retirada de revestimento antigo em reboco</t>
  </si>
  <si>
    <t>89724 JOELHO 90 GRAUS, PVC, SERIE NORMAL, ESGOTO PREDIAL, DN 40 MM, JUNTA SO UN CR 4,79</t>
  </si>
  <si>
    <t>LDÁVEL, FORNECIDO E INSTALADO EM RAMAL DE DESCARGA OU RAMAL DE ESGOTO</t>
  </si>
  <si>
    <t>SANITÁRIO. AF_12/2014_P</t>
  </si>
  <si>
    <t>89726 JOELHO 45 GRAUS, PVC, SERIE NORMAL, ESGOTO PREDIAL, DN 40 MM, JUNTA SO UN CR 4,99</t>
  </si>
  <si>
    <t>89743 CURVA LONGA 90 GRAUS, PVC, SERIE NORMAL, ESGOTO PREDIAL, DN 75 MM, JUN UN CR 22,29</t>
  </si>
  <si>
    <t>TA ELÁSTICA, FORNECIDO E INSTALADO EM RAMAL DE DESCARGA OU RAMAL DE ES</t>
  </si>
  <si>
    <t>GOTO SANITÁRIO. AF_12/2014</t>
  </si>
  <si>
    <t>89744 JOELHO 90 GRAUS, PVC, SERIE NORMAL, ESGOTO PREDIAL, DN 100 MM, JUNTA E UN CR 14,32</t>
  </si>
  <si>
    <t>LÁSTICA, FORNECIDO E INSTALADO EM RAMAL DE DESCARGA OU RAMAL DE ESGOTO</t>
  </si>
  <si>
    <t>SANITÁRIO. AF_12/2014</t>
  </si>
  <si>
    <t>89746 JOELHO 45 GRAUS, PVC, SERIE NORMAL, ESGOTO PREDIAL, DN 100 MM, JUNTA E UN CR 13,89</t>
  </si>
  <si>
    <t>74166/001 CAIXA DE INSPEÇÃO EM CONCRETO PRÉ-MOLDADO DN 60MM COM TAMPA H= 60CM - UN AS 159,09</t>
  </si>
  <si>
    <t>FORNECIMENTO E INSTALACAO</t>
  </si>
  <si>
    <t>89796 TE, PVC, SERIE NORMAL, ESGOTO PREDIAL, DN 100 X 100 MM, JUNTA ELÁSTICA UN CR 25,53</t>
  </si>
  <si>
    <t>, FORNECIDO E INSTALADO EM RAMAL DE DESCARGA OU RAMAL DE ESGOTO SANITÁ</t>
  </si>
  <si>
    <t>RIO. AF_12/2014</t>
  </si>
  <si>
    <t>74141/001 LAJE PRE-MOLD BETA 11 P/1KN/M2 VAOS 4,40M/INCL VIGOTAS TIJOLOS ARMADUR M2 CR 68,71</t>
  </si>
  <si>
    <t>A NEGATIVA CAPEAMENTO 3CM CONCRETO 20MPA ESCORAMENTO MATERIAL E MAO D</t>
  </si>
  <si>
    <t>E OBRA.</t>
  </si>
  <si>
    <t>88503 CAIXA D´ÁGUA EM POLIETILENO, 1000 LITROS, COM ACESSÓRIOS UN CR 639,58</t>
  </si>
  <si>
    <t>COMPOSIÇÃO 01</t>
  </si>
  <si>
    <t>COMPOSIÇÃO 02</t>
  </si>
  <si>
    <t>17.03</t>
  </si>
  <si>
    <t>PEDREIRO COM ENCARGOS COMPLEMENTARES</t>
  </si>
  <si>
    <t>SERVENTE COM ENCARGOS COMPLEMENTARES</t>
  </si>
  <si>
    <t>SINAPI 88309</t>
  </si>
  <si>
    <t>SINAPI 88316</t>
  </si>
  <si>
    <t>PORTA DE CORRER EM MADEIRA, COM QUATRO FOLHAS (CADA UMA COM 1,00 X 2,98M)</t>
  </si>
  <si>
    <t xml:space="preserve">*Como referência foi utilizado o item 68050 do SINAPI e insumo 4982 do SINAPI </t>
  </si>
  <si>
    <t>ARGAMASSA TRAÇO 1:0,5:4,5 (CIMENTO, CAL E AREIA MÉDIA), PREPARO MECÂNICO COM BETONEIRA 400 L. AF_08/2014</t>
  </si>
  <si>
    <t>M3</t>
  </si>
  <si>
    <t>SINAPI 88626</t>
  </si>
  <si>
    <t>APARELHOS ELÉTRICOS</t>
  </si>
  <si>
    <t xml:space="preserve">
DATA BASE IOPES: AGOSTO/2015 
%ENCARGOS SOCIAIS DESONERADOS INCLUSO LEIS COMPLEMENTARES:
  IOPES: 134,87%
BDI: 27,64%</t>
  </si>
  <si>
    <r>
      <t xml:space="preserve"> </t>
    </r>
    <r>
      <rPr>
        <b/>
        <sz val="10"/>
        <color rgb="FF000000"/>
        <rFont val="Arial"/>
        <family val="2"/>
      </rPr>
      <t>DEMOLIÇÕES E RETIRADAS</t>
    </r>
  </si>
  <si>
    <t>Demolição de piso cimentado inclusive lastro de concreto</t>
  </si>
  <si>
    <t>Lixamento de parede com pintura antiga PVA para recebimento de nova camada de tinta m2 2,60</t>
  </si>
  <si>
    <t xml:space="preserve"> MOVIMENTO DE TERRA</t>
  </si>
  <si>
    <t>Remoção de pintura antiga a base de óleo ou esmalte sobre esquadrias</t>
  </si>
  <si>
    <t>03.00</t>
  </si>
  <si>
    <t>01.00</t>
  </si>
  <si>
    <t>ESCAVAÇÕES</t>
  </si>
  <si>
    <t xml:space="preserve">Escavação manual em material de 1a. categoria, até 1.50 m de profundidade  </t>
  </si>
  <si>
    <t xml:space="preserve">Apiloamento do fundo de vala com maço de 30 a 60kg </t>
  </si>
  <si>
    <t>REATERRO E COMPACTAÇÃO</t>
  </si>
  <si>
    <t xml:space="preserve">Reaterro apiloado de cavas de fundação, em camadas de 20 cm </t>
  </si>
  <si>
    <t>ALVENARIA DE VEDAÇÃO EMPREGANDO ARGAMASSA DE CIMENTO, CAL E AREIA</t>
  </si>
  <si>
    <t>Alvenaria de blocos cerâmicos 10 furos 10x20x20cm, assentados c/argamassa de cimento, cal hidratada</t>
  </si>
  <si>
    <t>ESPELHOS</t>
  </si>
  <si>
    <t>Espelho para banheiros espessura 4 mm, incluindo chapa compensada 10 mm, moldura de alumínio em perfil L 3/4", fixado com parafusos cromados</t>
  </si>
  <si>
    <t xml:space="preserve"> TELHADO</t>
  </si>
  <si>
    <t>REBAIXAMENTOS</t>
  </si>
  <si>
    <t xml:space="preserve">Forro PVC branco L = 20 cm, frisado, colocado </t>
  </si>
  <si>
    <t>REVESTIMENTO EMPREGANDO ARGAMASSA DE CIMENTO, CAL E AREIA</t>
  </si>
  <si>
    <t>Reboco tipo paulista de argamassa de cimento, cal hidratada CH1 e areia lavada traço 1:0.5:6, espessura 25mm</t>
  </si>
  <si>
    <t xml:space="preserve">Regularização de base p/ revestimento cerâmico, com argamassa de cimento e areia no traço 1:5,espessura 3cm
</t>
  </si>
  <si>
    <t xml:space="preserve">Lastro de concreto não estrutural, espessura de 6 cm </t>
  </si>
  <si>
    <t xml:space="preserve">Piso cerâmico 45x45cm, PEI 5, Cargo Plus Gray, marcas de referência Eliane, Cecrisa ou Portobello, assentado com argamassa de cimento colante, inclusive rejuntamento
</t>
  </si>
  <si>
    <t>PONTOS HIDRO-SANITÁRIOS</t>
  </si>
  <si>
    <t>pt</t>
  </si>
  <si>
    <t xml:space="preserve">Ponto de água fria (lavatório, tanque, pia de cozinha, etc...) </t>
  </si>
  <si>
    <t xml:space="preserve">Tubo de PVC rígido soldável marrom, diâm. 25mm (3/4"), inclusive conexões </t>
  </si>
  <si>
    <t xml:space="preserve">Torneira de parede cromada, marcas de referência Fabrimar (linha prática, ref.1157) , Deca ou Docol </t>
  </si>
  <si>
    <t xml:space="preserve">Fio de cobre termoplástico, com isolamento para 750V, seção de 2.5 mm2 </t>
  </si>
  <si>
    <t xml:space="preserve">Pintura com tinta acrílica, marcas de referência Suvinil, Coral ou Metalatex, inclusive selador acrílico, em
paredes e forros, a três demãos
</t>
  </si>
  <si>
    <t>SOBRE METAL</t>
  </si>
  <si>
    <t xml:space="preserve">Pintura com tinta esmalte sintético, marcas de referência Suvinil, Coral ou Metalatex, a duas demãos,
inclusive fundo anticorrosivo a uma demão, em metal
m2 16,64
paredes e forros, a três demãos
</t>
  </si>
  <si>
    <t>PAVIMENTAÇÃO</t>
  </si>
  <si>
    <t xml:space="preserve">Passeio de cimentado camurçado com argamassa de cimento e areia no traço 1:3 esp. 1.5cm, e lastro de
concreto com 8cm de espessura, inclusive preparo de caixa
</t>
  </si>
  <si>
    <t>TRATAMENTO, CONSERVAÇÃO E LIMPEZA</t>
  </si>
  <si>
    <t xml:space="preserve">Limpeza geral da obra </t>
  </si>
  <si>
    <r>
      <t xml:space="preserve">LOCAL: </t>
    </r>
    <r>
      <rPr>
        <sz val="11"/>
        <rFont val="Arial Narrow"/>
        <family val="2"/>
      </rPr>
      <t>CORREGO DO CHIADO, SÃO MATEUS-ES.</t>
    </r>
  </si>
  <si>
    <t xml:space="preserve"> Demolição de revestimento com azulejos </t>
  </si>
  <si>
    <t>PORTA EM VENEZIANA, EM MADEIRA DE LEI, ESP. 30MM, INCL. DOBRADIÇAS, EXCLUSIVE ALIZAR, MARCO E FECHADURA</t>
  </si>
  <si>
    <t xml:space="preserve"> Porta em veneziana, em madeira de lei, esp. 30mm, incl. dobradiças, excl. alizar, marco e fechadura, nas dimensões: 0.60 x 2.10 m</t>
  </si>
  <si>
    <t xml:space="preserve"> PORTA EM MADEIRA DE LEI TIPO ANGELIM PEDRA OU EQUIV. C/ ENCHIMENTO EM MADEIRA DE 1ª QUALIDADE ESP 30MM, COM VISOR DE VIDRO, INCL. ALIZARES, DOBRADIÇAS E FECHADURAS EXT EM LATÃO CROMADO LAFONTE/EQUIV , EXCL. MARCO, NAS DIMENSÕES:</t>
  </si>
  <si>
    <t>Porta em madeira de Lei tipo Angelim Pedra ou equiv. c/ enchimento em madeira de 1ª qualidade esp. 30mm, com visor de vidro, inclusive alizares, dobradiças e fechaduras externas em latão cromado LaFonte/equiv. exclusive marco, nas dimensões: 0.80 x 2.10 m</t>
  </si>
  <si>
    <t>SINAPI</t>
  </si>
  <si>
    <t>JANELA DE MADEIRA</t>
  </si>
  <si>
    <t xml:space="preserve">JANELA DE MADEIRA PARA VIDRO, DE CORRER, SEM BANDEIRA, INCLUSAS GUARNICOES SEM FERRAGENS </t>
  </si>
  <si>
    <t xml:space="preserve">Bancada de granito com espessura de 2 cm </t>
  </si>
  <si>
    <t xml:space="preserve">Torneira pressão cromada diam. 1/2" para pia, marcas de referência Fabrimar, Deca ou Docol </t>
  </si>
  <si>
    <t>Cuba de aço inox n° 1(dim.460x300x150)mm, marcas de referência Franke, Strake, tramontina, inclusive válvula de metal 31/2" e sifão cromado 1 x 1/2", excl. torneira</t>
  </si>
  <si>
    <t xml:space="preserve"> Luminária para uma lâmpada fluorescente 40W, completa, c/ reator simples-127V partida rápida alto fator de potência, soquete antivibratório e lâmpada fluorescente 40W-127V</t>
  </si>
  <si>
    <t xml:space="preserve">Tomada padrão brasileiro linha branca, NBR 14136 3 polos 10A/250V, com placa 4x2"  </t>
  </si>
  <si>
    <t>Interruptor de uma tecla simples 10A/250V, com placa 4x2"</t>
  </si>
  <si>
    <t xml:space="preserve">Ventilador de teto base madeira sem alojamento para luminária, ref. Tron ou equivalente, com comando de
interruptor simples, sem dimer para regulagem de velocidade
</t>
  </si>
  <si>
    <t>Eletroduto flexível corrugado 3/4" , marca de referência TIGRE</t>
  </si>
  <si>
    <t xml:space="preserve"> Azulejo branco 15 x 15 cm, juntas a prumo, assentado com argamassa de cimento colante, inclusive rejuntamento com cimento branco, marcas de referência Eliane, Cecrisa ou Portobello</t>
  </si>
  <si>
    <t>Lavatório de louça branca com coluna, marcas de referência Deca, Celite ou Ideal Standard, inclusive sifão,
válvula e engates cromados, exclusive torneira.
und 367,60</t>
  </si>
  <si>
    <t>02.00</t>
  </si>
  <si>
    <t>02.01.0</t>
  </si>
  <si>
    <t>02.01.1</t>
  </si>
  <si>
    <t>02.01.2</t>
  </si>
  <si>
    <t>02.01.3</t>
  </si>
  <si>
    <t>02.02.0</t>
  </si>
  <si>
    <t>02.02.1</t>
  </si>
  <si>
    <t>04.00</t>
  </si>
  <si>
    <t>05.00</t>
  </si>
  <si>
    <t>06.00.00</t>
  </si>
  <si>
    <t>06.01.00</t>
  </si>
  <si>
    <t>06.01.01</t>
  </si>
  <si>
    <t>06.01.02</t>
  </si>
  <si>
    <t>06.02.00</t>
  </si>
  <si>
    <t>06.02.01</t>
  </si>
  <si>
    <t>07.00.00</t>
  </si>
  <si>
    <t>07.00.01</t>
  </si>
  <si>
    <t>08.00.00</t>
  </si>
  <si>
    <t>08.00.01</t>
  </si>
  <si>
    <t>09.00.00</t>
  </si>
  <si>
    <t>09.00.01</t>
  </si>
  <si>
    <t>09.00.02</t>
  </si>
  <si>
    <t>09.00.03</t>
  </si>
  <si>
    <t>09.00.04</t>
  </si>
  <si>
    <t>10.00.00</t>
  </si>
  <si>
    <t>10.00.01</t>
  </si>
  <si>
    <t>10.00.02</t>
  </si>
  <si>
    <t>10.00.03</t>
  </si>
  <si>
    <t>10.00.04</t>
  </si>
  <si>
    <t>10.00.05</t>
  </si>
  <si>
    <t>10.00.06</t>
  </si>
  <si>
    <t>10.00.07</t>
  </si>
  <si>
    <t>11.00.00</t>
  </si>
  <si>
    <t>11.00.01</t>
  </si>
  <si>
    <t>11.00.02</t>
  </si>
  <si>
    <t>11.00.03</t>
  </si>
  <si>
    <t>11.00.04</t>
  </si>
  <si>
    <t>11.00.05</t>
  </si>
  <si>
    <t>11.00.06</t>
  </si>
  <si>
    <t>12.00.00</t>
  </si>
  <si>
    <t>12.00.01</t>
  </si>
  <si>
    <t>12.01.00</t>
  </si>
  <si>
    <t>12.01.01</t>
  </si>
  <si>
    <t>13.00.00</t>
  </si>
  <si>
    <t>13.00.01</t>
  </si>
  <si>
    <t>14.00.00</t>
  </si>
  <si>
    <t>14.00.01</t>
  </si>
  <si>
    <t xml:space="preserve">Estrutura de madeira de lei tipo Paraju ou equivalente para telhado de telha ondulada de fibrocimento esp.
6mm, com pontaletes e caibros, inclusive tratamento com cupinicida, exclusive telhas
</t>
  </si>
  <si>
    <t xml:space="preserve">Cobertura nova de telhas onduladas de fibrocimento 6.0mm, inclusive cumeeiras e acessórios de fixação </t>
  </si>
  <si>
    <t>DATA BASE SINAPI: AGOSTO/2015
DATA BASE IOPES:AGOSTO/2015
%ENCARGOS SOCIAIS DESONERADOS INCLUSO LEIS COMPLEMENTARES:
SINAPI: 90,43%          IOPES: 134,87%
BDI: 23,45%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</si>
  <si>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 CEIM DO CORREGO CHIADO</t>
    </r>
  </si>
  <si>
    <r>
      <t xml:space="preserve">LOCAL: </t>
    </r>
    <r>
      <rPr>
        <sz val="11"/>
        <rFont val="Arial Narrow"/>
        <family val="2"/>
      </rPr>
      <t>CORREGO CHIADO, SÃO MATEUS-ES.</t>
    </r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</si>
  <si>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 EPM CORREGO DO CHIADO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</si>
</sst>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d/m;@"/>
    <numFmt numFmtId="166" formatCode="_(&quot;R$ &quot;* #,##0.00_);_(&quot;R$ &quot;* \(#,##0.00\);_(&quot;R$ &quot;* &quot;-&quot;??_);_(@_)"/>
    <numFmt numFmtId="167" formatCode="_(* #,##0_);_(* \(#,##0\);_(* &quot;-&quot;_);_(@_)"/>
    <numFmt numFmtId="168" formatCode="&quot;R$ &quot;#,##0_);\(&quot;R$ &quot;#,##0\)"/>
    <numFmt numFmtId="169" formatCode="[=0]\-;[&lt;0.9999]?0.0%;0%"/>
    <numFmt numFmtId="170" formatCode="0.000"/>
    <numFmt numFmtId="171" formatCode="&quot;R$&quot;\ #,##0.00"/>
  </numFmts>
  <fonts count="44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5"/>
      <color indexed="56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name val="Calibri"/>
      <family val="2"/>
    </font>
    <font>
      <b/>
      <sz val="11"/>
      <color indexed="8"/>
      <name val="Arial Narrow"/>
      <family val="2"/>
    </font>
    <font>
      <b/>
      <sz val="14"/>
      <name val="Arial Narrow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9" fillId="0" borderId="0" applyBorder="0" applyProtection="0"/>
    <xf numFmtId="0" fontId="8" fillId="0" borderId="0"/>
    <xf numFmtId="44" fontId="3" fillId="0" borderId="0" applyFill="0" applyBorder="0" applyAlignment="0" applyProtection="0"/>
    <xf numFmtId="44" fontId="30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0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ill="0" applyBorder="0" applyAlignment="0" applyProtection="0"/>
    <xf numFmtId="43" fontId="28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7" fillId="0" borderId="1" applyNumberFormat="0" applyFill="0" applyAlignment="0" applyProtection="0"/>
    <xf numFmtId="0" fontId="17" fillId="0" borderId="1" applyNumberFormat="0" applyFill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</cellStyleXfs>
  <cellXfs count="3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4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3" fillId="0" borderId="0" xfId="7" applyAlignment="1">
      <alignment wrapText="1"/>
    </xf>
    <xf numFmtId="0" fontId="3" fillId="0" borderId="0" xfId="7"/>
    <xf numFmtId="0" fontId="6" fillId="0" borderId="2" xfId="7" applyFont="1" applyFill="1" applyBorder="1" applyAlignment="1">
      <alignment vertical="center"/>
    </xf>
    <xf numFmtId="14" fontId="9" fillId="2" borderId="2" xfId="2" applyNumberFormat="1" applyFont="1" applyFill="1" applyBorder="1" applyAlignment="1">
      <alignment horizontal="center" vertical="center"/>
    </xf>
    <xf numFmtId="7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7" fontId="31" fillId="0" borderId="2" xfId="0" applyNumberFormat="1" applyFont="1" applyBorder="1" applyAlignment="1">
      <alignment horizontal="center" vertical="center"/>
    </xf>
    <xf numFmtId="10" fontId="3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9" applyFont="1"/>
    <xf numFmtId="0" fontId="11" fillId="0" borderId="0" xfId="6" applyFont="1"/>
    <xf numFmtId="0" fontId="12" fillId="2" borderId="0" xfId="2" applyFont="1" applyFill="1" applyBorder="1" applyAlignment="1">
      <alignment horizontal="center" vertical="center"/>
    </xf>
    <xf numFmtId="14" fontId="12" fillId="2" borderId="0" xfId="2" applyNumberFormat="1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right" vertical="center"/>
    </xf>
    <xf numFmtId="165" fontId="6" fillId="0" borderId="0" xfId="6" applyNumberFormat="1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32" fillId="5" borderId="0" xfId="0" applyFont="1" applyFill="1" applyBorder="1" applyAlignment="1">
      <alignment vertical="center" wrapText="1"/>
    </xf>
    <xf numFmtId="0" fontId="13" fillId="0" borderId="0" xfId="9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5" borderId="3" xfId="7" applyFont="1" applyFill="1" applyBorder="1" applyAlignment="1">
      <alignment vertical="center"/>
    </xf>
    <xf numFmtId="0" fontId="6" fillId="5" borderId="4" xfId="7" applyFont="1" applyFill="1" applyBorder="1" applyAlignment="1">
      <alignment vertical="center"/>
    </xf>
    <xf numFmtId="0" fontId="6" fillId="5" borderId="5" xfId="7" applyFont="1" applyFill="1" applyBorder="1" applyAlignment="1">
      <alignment vertical="center"/>
    </xf>
    <xf numFmtId="0" fontId="3" fillId="0" borderId="0" xfId="6"/>
    <xf numFmtId="0" fontId="13" fillId="0" borderId="0" xfId="6" applyFont="1" applyAlignment="1">
      <alignment horizontal="center"/>
    </xf>
    <xf numFmtId="0" fontId="3" fillId="5" borderId="6" xfId="6" applyFill="1" applyBorder="1"/>
    <xf numFmtId="0" fontId="3" fillId="5" borderId="0" xfId="6" applyFill="1" applyBorder="1"/>
    <xf numFmtId="0" fontId="3" fillId="5" borderId="7" xfId="6" applyFill="1" applyBorder="1"/>
    <xf numFmtId="0" fontId="11" fillId="5" borderId="6" xfId="6" applyFont="1" applyFill="1" applyBorder="1" applyAlignment="1"/>
    <xf numFmtId="0" fontId="11" fillId="5" borderId="0" xfId="6" applyFont="1" applyFill="1" applyBorder="1" applyAlignment="1"/>
    <xf numFmtId="0" fontId="11" fillId="5" borderId="7" xfId="6" applyFont="1" applyFill="1" applyBorder="1" applyAlignment="1"/>
    <xf numFmtId="0" fontId="11" fillId="0" borderId="0" xfId="6" applyFont="1" applyAlignment="1"/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0" borderId="0" xfId="6" applyFont="1" applyAlignment="1">
      <alignment horizontal="center"/>
    </xf>
    <xf numFmtId="0" fontId="13" fillId="5" borderId="6" xfId="6" applyFont="1" applyFill="1" applyBorder="1" applyAlignment="1">
      <alignment horizontal="justify"/>
    </xf>
    <xf numFmtId="0" fontId="11" fillId="5" borderId="0" xfId="6" applyFont="1" applyFill="1" applyBorder="1"/>
    <xf numFmtId="0" fontId="11" fillId="5" borderId="6" xfId="6" applyFont="1" applyFill="1" applyBorder="1" applyAlignment="1">
      <alignment horizontal="justify" vertical="top" wrapText="1"/>
    </xf>
    <xf numFmtId="2" fontId="11" fillId="5" borderId="0" xfId="6" applyNumberFormat="1" applyFont="1" applyFill="1" applyBorder="1" applyAlignment="1">
      <alignment horizontal="right" vertical="top" wrapText="1"/>
    </xf>
    <xf numFmtId="0" fontId="11" fillId="5" borderId="0" xfId="6" applyFont="1" applyFill="1" applyBorder="1" applyAlignment="1">
      <alignment horizontal="justify" vertical="top" wrapText="1"/>
    </xf>
    <xf numFmtId="0" fontId="15" fillId="5" borderId="6" xfId="6" applyFont="1" applyFill="1" applyBorder="1" applyAlignment="1">
      <alignment horizontal="right" vertical="top" wrapText="1"/>
    </xf>
    <xf numFmtId="4" fontId="15" fillId="5" borderId="0" xfId="6" applyNumberFormat="1" applyFont="1" applyFill="1" applyBorder="1" applyAlignment="1">
      <alignment horizontal="right" vertical="top" wrapText="1"/>
    </xf>
    <xf numFmtId="0" fontId="15" fillId="5" borderId="0" xfId="6" applyFont="1" applyFill="1" applyBorder="1" applyAlignment="1">
      <alignment horizontal="justify" vertical="top" wrapText="1"/>
    </xf>
    <xf numFmtId="0" fontId="11" fillId="5" borderId="6" xfId="6" applyFont="1" applyFill="1" applyBorder="1" applyAlignment="1">
      <alignment horizontal="justify"/>
    </xf>
    <xf numFmtId="2" fontId="11" fillId="5" borderId="0" xfId="6" applyNumberFormat="1" applyFont="1" applyFill="1" applyBorder="1"/>
    <xf numFmtId="0" fontId="16" fillId="5" borderId="0" xfId="6" applyFont="1" applyFill="1" applyBorder="1" applyAlignment="1">
      <alignment horizontal="justify" vertical="top" wrapText="1"/>
    </xf>
    <xf numFmtId="0" fontId="16" fillId="5" borderId="6" xfId="6" applyFont="1" applyFill="1" applyBorder="1" applyAlignment="1">
      <alignment horizontal="justify"/>
    </xf>
    <xf numFmtId="2" fontId="16" fillId="5" borderId="0" xfId="6" applyNumberFormat="1" applyFont="1" applyFill="1" applyBorder="1" applyAlignment="1">
      <alignment horizontal="right" vertical="top" wrapText="1"/>
    </xf>
    <xf numFmtId="0" fontId="16" fillId="5" borderId="6" xfId="6" applyFont="1" applyFill="1" applyBorder="1" applyAlignment="1">
      <alignment horizontal="justify" vertical="top" wrapText="1"/>
    </xf>
    <xf numFmtId="2" fontId="15" fillId="5" borderId="0" xfId="6" applyNumberFormat="1" applyFont="1" applyFill="1" applyBorder="1" applyAlignment="1">
      <alignment horizontal="right" vertical="top" wrapText="1"/>
    </xf>
    <xf numFmtId="2" fontId="13" fillId="5" borderId="0" xfId="6" applyNumberFormat="1" applyFont="1" applyFill="1" applyBorder="1" applyAlignment="1">
      <alignment horizontal="right" vertical="top" wrapText="1"/>
    </xf>
    <xf numFmtId="0" fontId="15" fillId="5" borderId="7" xfId="6" applyFont="1" applyFill="1" applyBorder="1" applyAlignment="1">
      <alignment horizontal="justify" vertical="top" wrapText="1"/>
    </xf>
    <xf numFmtId="0" fontId="1" fillId="5" borderId="6" xfId="6" applyFont="1" applyFill="1" applyBorder="1" applyAlignment="1">
      <alignment wrapText="1"/>
    </xf>
    <xf numFmtId="0" fontId="3" fillId="5" borderId="8" xfId="6" applyFill="1" applyBorder="1"/>
    <xf numFmtId="0" fontId="3" fillId="5" borderId="9" xfId="6" applyFill="1" applyBorder="1"/>
    <xf numFmtId="0" fontId="3" fillId="5" borderId="10" xfId="6" applyFill="1" applyBorder="1"/>
    <xf numFmtId="0" fontId="3" fillId="0" borderId="0" xfId="6" applyBorder="1"/>
    <xf numFmtId="0" fontId="3" fillId="0" borderId="0" xfId="6" applyAlignment="1">
      <alignment vertical="center"/>
    </xf>
    <xf numFmtId="0" fontId="19" fillId="0" borderId="0" xfId="6" applyFont="1" applyFill="1" applyBorder="1" applyAlignment="1">
      <alignment vertical="center"/>
    </xf>
    <xf numFmtId="0" fontId="19" fillId="0" borderId="0" xfId="6" applyFont="1" applyFill="1" applyBorder="1" applyAlignment="1">
      <alignment horizontal="right" vertical="center"/>
    </xf>
    <xf numFmtId="2" fontId="19" fillId="0" borderId="0" xfId="6" applyNumberFormat="1" applyFont="1" applyFill="1" applyBorder="1" applyAlignment="1">
      <alignment vertical="center"/>
    </xf>
    <xf numFmtId="0" fontId="19" fillId="0" borderId="0" xfId="6" applyFont="1" applyFill="1" applyBorder="1" applyAlignment="1">
      <alignment horizontal="center" vertical="center"/>
    </xf>
    <xf numFmtId="0" fontId="18" fillId="3" borderId="4" xfId="6" applyFont="1" applyFill="1" applyBorder="1" applyAlignment="1">
      <alignment vertical="center"/>
    </xf>
    <xf numFmtId="0" fontId="18" fillId="3" borderId="4" xfId="6" applyFont="1" applyFill="1" applyBorder="1" applyAlignment="1">
      <alignment horizontal="right" vertical="center"/>
    </xf>
    <xf numFmtId="2" fontId="18" fillId="3" borderId="4" xfId="6" applyNumberFormat="1" applyFont="1" applyFill="1" applyBorder="1" applyAlignment="1">
      <alignment vertical="center"/>
    </xf>
    <xf numFmtId="0" fontId="18" fillId="3" borderId="4" xfId="6" applyFont="1" applyFill="1" applyBorder="1" applyAlignment="1">
      <alignment horizontal="center" vertical="center"/>
    </xf>
    <xf numFmtId="0" fontId="19" fillId="0" borderId="20" xfId="6" applyFont="1" applyFill="1" applyBorder="1" applyAlignment="1">
      <alignment horizontal="center" vertical="center"/>
    </xf>
    <xf numFmtId="0" fontId="19" fillId="0" borderId="21" xfId="6" applyFont="1" applyFill="1" applyBorder="1" applyAlignment="1">
      <alignment horizontal="right" vertical="center"/>
    </xf>
    <xf numFmtId="0" fontId="19" fillId="0" borderId="21" xfId="6" applyFont="1" applyFill="1" applyBorder="1" applyAlignment="1">
      <alignment horizontal="center" vertical="center"/>
    </xf>
    <xf numFmtId="2" fontId="19" fillId="0" borderId="21" xfId="6" applyNumberFormat="1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center" vertical="center" wrapText="1"/>
    </xf>
    <xf numFmtId="2" fontId="19" fillId="0" borderId="2" xfId="6" applyNumberFormat="1" applyFont="1" applyFill="1" applyBorder="1" applyAlignment="1">
      <alignment horizontal="right" vertical="center"/>
    </xf>
    <xf numFmtId="0" fontId="34" fillId="0" borderId="2" xfId="6" applyFont="1" applyFill="1" applyBorder="1" applyAlignment="1">
      <alignment horizontal="right" vertical="center" wrapText="1"/>
    </xf>
    <xf numFmtId="2" fontId="34" fillId="0" borderId="2" xfId="6" applyNumberFormat="1" applyFont="1" applyFill="1" applyBorder="1" applyAlignment="1">
      <alignment horizontal="right" vertical="center" wrapText="1"/>
    </xf>
    <xf numFmtId="0" fontId="19" fillId="0" borderId="2" xfId="6" applyFont="1" applyFill="1" applyBorder="1" applyAlignment="1">
      <alignment horizontal="right" vertical="center"/>
    </xf>
    <xf numFmtId="170" fontId="34" fillId="0" borderId="2" xfId="6" applyNumberFormat="1" applyFont="1" applyFill="1" applyBorder="1" applyAlignment="1">
      <alignment horizontal="right" vertical="center" wrapText="1"/>
    </xf>
    <xf numFmtId="0" fontId="34" fillId="0" borderId="2" xfId="6" applyFont="1" applyFill="1" applyBorder="1" applyAlignment="1">
      <alignment vertical="center" wrapText="1"/>
    </xf>
    <xf numFmtId="0" fontId="34" fillId="0" borderId="2" xfId="6" applyFont="1" applyFill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justify" vertical="center" wrapText="1"/>
    </xf>
    <xf numFmtId="0" fontId="19" fillId="0" borderId="2" xfId="6" applyFont="1" applyFill="1" applyBorder="1" applyAlignment="1">
      <alignment vertical="center"/>
    </xf>
    <xf numFmtId="2" fontId="19" fillId="0" borderId="2" xfId="6" applyNumberFormat="1" applyFont="1" applyFill="1" applyBorder="1" applyAlignment="1">
      <alignment vertical="center"/>
    </xf>
    <xf numFmtId="0" fontId="19" fillId="0" borderId="2" xfId="6" applyFont="1" applyFill="1" applyBorder="1" applyAlignment="1">
      <alignment horizontal="center" vertical="center"/>
    </xf>
    <xf numFmtId="2" fontId="20" fillId="0" borderId="2" xfId="6" applyNumberFormat="1" applyFont="1" applyFill="1" applyBorder="1" applyAlignment="1">
      <alignment vertical="center"/>
    </xf>
    <xf numFmtId="49" fontId="18" fillId="3" borderId="4" xfId="6" applyNumberFormat="1" applyFont="1" applyFill="1" applyBorder="1" applyAlignment="1">
      <alignment vertical="center"/>
    </xf>
    <xf numFmtId="49" fontId="18" fillId="3" borderId="4" xfId="6" applyNumberFormat="1" applyFont="1" applyFill="1" applyBorder="1" applyAlignment="1">
      <alignment horizontal="right" vertical="center"/>
    </xf>
    <xf numFmtId="49" fontId="18" fillId="3" borderId="4" xfId="6" applyNumberFormat="1" applyFont="1" applyFill="1" applyBorder="1" applyAlignment="1">
      <alignment horizontal="center" vertical="center"/>
    </xf>
    <xf numFmtId="0" fontId="19" fillId="0" borderId="4" xfId="6" applyFont="1" applyFill="1" applyBorder="1" applyAlignment="1">
      <alignment vertical="center"/>
    </xf>
    <xf numFmtId="0" fontId="19" fillId="0" borderId="4" xfId="6" applyFont="1" applyFill="1" applyBorder="1" applyAlignment="1">
      <alignment horizontal="right" vertical="center"/>
    </xf>
    <xf numFmtId="2" fontId="19" fillId="0" borderId="4" xfId="6" applyNumberFormat="1" applyFont="1" applyFill="1" applyBorder="1" applyAlignment="1">
      <alignment vertical="center"/>
    </xf>
    <xf numFmtId="0" fontId="19" fillId="0" borderId="4" xfId="6" applyFont="1" applyFill="1" applyBorder="1" applyAlignment="1">
      <alignment horizontal="center" vertical="center"/>
    </xf>
    <xf numFmtId="0" fontId="19" fillId="0" borderId="4" xfId="6" applyFont="1" applyFill="1" applyBorder="1" applyAlignment="1">
      <alignment horizontal="left" vertical="center"/>
    </xf>
    <xf numFmtId="0" fontId="20" fillId="0" borderId="22" xfId="6" applyFont="1" applyFill="1" applyBorder="1" applyAlignment="1">
      <alignment vertical="center"/>
    </xf>
    <xf numFmtId="0" fontId="20" fillId="0" borderId="22" xfId="6" applyFont="1" applyFill="1" applyBorder="1" applyAlignment="1">
      <alignment horizontal="right" vertical="center"/>
    </xf>
    <xf numFmtId="2" fontId="20" fillId="0" borderId="22" xfId="6" applyNumberFormat="1" applyFont="1" applyFill="1" applyBorder="1" applyAlignment="1">
      <alignment vertical="center"/>
    </xf>
    <xf numFmtId="0" fontId="20" fillId="0" borderId="22" xfId="6" applyFont="1" applyFill="1" applyBorder="1" applyAlignment="1">
      <alignment horizontal="center" vertical="center"/>
    </xf>
    <xf numFmtId="0" fontId="19" fillId="0" borderId="0" xfId="6" applyFont="1" applyFill="1" applyAlignment="1">
      <alignment vertical="center"/>
    </xf>
    <xf numFmtId="0" fontId="19" fillId="0" borderId="0" xfId="6" applyFont="1" applyFill="1" applyAlignment="1">
      <alignment horizontal="right" vertical="center"/>
    </xf>
    <xf numFmtId="2" fontId="19" fillId="0" borderId="0" xfId="6" applyNumberFormat="1" applyFont="1" applyFill="1" applyAlignment="1">
      <alignment vertical="center"/>
    </xf>
    <xf numFmtId="0" fontId="19" fillId="0" borderId="0" xfId="6" applyFont="1" applyFill="1" applyAlignment="1">
      <alignment horizontal="center" vertical="center"/>
    </xf>
    <xf numFmtId="0" fontId="3" fillId="0" borderId="0" xfId="6" applyAlignment="1">
      <alignment horizontal="right" vertical="center"/>
    </xf>
    <xf numFmtId="2" fontId="3" fillId="0" borderId="0" xfId="6" applyNumberFormat="1" applyAlignment="1">
      <alignment vertical="center"/>
    </xf>
    <xf numFmtId="49" fontId="21" fillId="0" borderId="24" xfId="6" applyNumberFormat="1" applyFont="1" applyFill="1" applyBorder="1" applyAlignment="1" applyProtection="1">
      <alignment horizontal="center" vertical="center"/>
      <protection locked="0"/>
    </xf>
    <xf numFmtId="49" fontId="35" fillId="7" borderId="2" xfId="10" applyNumberFormat="1" applyFont="1" applyFill="1" applyBorder="1" applyAlignment="1">
      <alignment horizontal="center" vertical="center"/>
    </xf>
    <xf numFmtId="0" fontId="35" fillId="7" borderId="2" xfId="10" applyFont="1" applyFill="1" applyBorder="1" applyAlignment="1">
      <alignment horizontal="center" vertical="center"/>
    </xf>
    <xf numFmtId="49" fontId="32" fillId="7" borderId="2" xfId="10" applyNumberFormat="1" applyFont="1" applyFill="1" applyBorder="1" applyAlignment="1">
      <alignment vertical="center"/>
    </xf>
    <xf numFmtId="0" fontId="19" fillId="0" borderId="2" xfId="6" applyFont="1" applyFill="1" applyBorder="1" applyAlignment="1">
      <alignment horizontal="justify" vertical="center" wrapText="1"/>
    </xf>
    <xf numFmtId="0" fontId="19" fillId="0" borderId="2" xfId="6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0" fontId="39" fillId="0" borderId="2" xfId="0" applyFont="1" applyFill="1" applyBorder="1" applyAlignment="1">
      <alignment horizontal="center" vertical="center" wrapText="1"/>
    </xf>
    <xf numFmtId="43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right" vertical="center" wrapText="1"/>
    </xf>
    <xf numFmtId="0" fontId="38" fillId="0" borderId="2" xfId="0" applyFont="1" applyFill="1" applyBorder="1" applyAlignment="1">
      <alignment horizontal="center" vertical="center" wrapText="1"/>
    </xf>
    <xf numFmtId="43" fontId="38" fillId="0" borderId="2" xfId="17" applyFont="1" applyFill="1" applyBorder="1" applyAlignment="1">
      <alignment horizontal="center" vertical="center" wrapText="1"/>
    </xf>
    <xf numFmtId="2" fontId="38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9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38" fillId="8" borderId="2" xfId="17" applyFont="1" applyFill="1" applyBorder="1" applyAlignment="1">
      <alignment horizontal="center" vertical="center" wrapText="1"/>
    </xf>
    <xf numFmtId="43" fontId="36" fillId="8" borderId="2" xfId="17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43" fontId="38" fillId="0" borderId="2" xfId="17" applyFont="1" applyFill="1" applyBorder="1" applyAlignment="1">
      <alignment vertical="center"/>
    </xf>
    <xf numFmtId="43" fontId="38" fillId="0" borderId="2" xfId="17" applyFont="1" applyFill="1" applyBorder="1" applyAlignment="1">
      <alignment horizontal="right" vertical="center"/>
    </xf>
    <xf numFmtId="43" fontId="38" fillId="0" borderId="2" xfId="17" applyFont="1" applyFill="1" applyBorder="1" applyAlignment="1">
      <alignment horizontal="right" vertical="center" wrapText="1"/>
    </xf>
    <xf numFmtId="0" fontId="37" fillId="0" borderId="2" xfId="0" applyFont="1" applyFill="1" applyBorder="1" applyAlignment="1">
      <alignment vertical="center" wrapText="1"/>
    </xf>
    <xf numFmtId="43" fontId="37" fillId="0" borderId="2" xfId="17" applyFont="1" applyFill="1" applyBorder="1" applyAlignment="1">
      <alignment vertical="center" wrapText="1"/>
    </xf>
    <xf numFmtId="0" fontId="24" fillId="0" borderId="2" xfId="0" applyFont="1" applyBorder="1" applyAlignment="1">
      <alignment wrapText="1"/>
    </xf>
    <xf numFmtId="0" fontId="39" fillId="0" borderId="2" xfId="0" applyFont="1" applyBorder="1"/>
    <xf numFmtId="2" fontId="38" fillId="0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wrapText="1"/>
    </xf>
    <xf numFmtId="0" fontId="37" fillId="0" borderId="2" xfId="0" applyFont="1" applyBorder="1" applyAlignment="1">
      <alignment vertical="center" wrapText="1"/>
    </xf>
    <xf numFmtId="0" fontId="36" fillId="0" borderId="4" xfId="0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center" vertical="center"/>
    </xf>
    <xf numFmtId="0" fontId="36" fillId="9" borderId="17" xfId="0" applyFont="1" applyFill="1" applyBorder="1" applyAlignment="1">
      <alignment horizontal="center" vertical="center" wrapText="1"/>
    </xf>
    <xf numFmtId="0" fontId="36" fillId="8" borderId="18" xfId="0" applyFont="1" applyFill="1" applyBorder="1" applyAlignment="1">
      <alignment horizontal="center" vertical="center" wrapText="1"/>
    </xf>
    <xf numFmtId="43" fontId="37" fillId="8" borderId="2" xfId="17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43" fontId="36" fillId="8" borderId="2" xfId="17" applyFont="1" applyFill="1" applyBorder="1" applyAlignment="1">
      <alignment horizontal="center" vertical="center" wrapText="1"/>
    </xf>
    <xf numFmtId="43" fontId="36" fillId="8" borderId="17" xfId="17" applyFont="1" applyFill="1" applyBorder="1" applyAlignment="1">
      <alignment horizontal="center" vertical="center"/>
    </xf>
    <xf numFmtId="0" fontId="25" fillId="0" borderId="26" xfId="6" applyFont="1" applyFill="1" applyBorder="1" applyAlignment="1">
      <alignment horizontal="center" vertical="center"/>
    </xf>
    <xf numFmtId="0" fontId="19" fillId="0" borderId="27" xfId="6" applyFont="1" applyFill="1" applyBorder="1" applyAlignment="1">
      <alignment vertical="center"/>
    </xf>
    <xf numFmtId="2" fontId="19" fillId="0" borderId="28" xfId="6" applyNumberFormat="1" applyFont="1" applyFill="1" applyBorder="1" applyAlignment="1">
      <alignment vertical="center"/>
    </xf>
    <xf numFmtId="49" fontId="18" fillId="3" borderId="3" xfId="6" applyNumberFormat="1" applyFont="1" applyFill="1" applyBorder="1" applyAlignment="1">
      <alignment vertical="center"/>
    </xf>
    <xf numFmtId="2" fontId="18" fillId="3" borderId="5" xfId="6" applyNumberFormat="1" applyFont="1" applyFill="1" applyBorder="1" applyAlignment="1">
      <alignment vertical="center"/>
    </xf>
    <xf numFmtId="0" fontId="19" fillId="0" borderId="13" xfId="6" applyFont="1" applyFill="1" applyBorder="1" applyAlignment="1">
      <alignment horizontal="justify" vertical="center" wrapText="1"/>
    </xf>
    <xf numFmtId="2" fontId="19" fillId="0" borderId="19" xfId="6" applyNumberFormat="1" applyFont="1" applyFill="1" applyBorder="1" applyAlignment="1">
      <alignment horizontal="center" vertical="center"/>
    </xf>
    <xf numFmtId="0" fontId="19" fillId="0" borderId="13" xfId="6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vertical="center"/>
    </xf>
    <xf numFmtId="2" fontId="19" fillId="0" borderId="5" xfId="6" applyNumberFormat="1" applyFont="1" applyFill="1" applyBorder="1" applyAlignment="1">
      <alignment vertical="center"/>
    </xf>
    <xf numFmtId="0" fontId="19" fillId="0" borderId="3" xfId="6" applyFont="1" applyFill="1" applyBorder="1" applyAlignment="1">
      <alignment horizontal="left" vertical="center"/>
    </xf>
    <xf numFmtId="0" fontId="20" fillId="0" borderId="29" xfId="6" applyFont="1" applyFill="1" applyBorder="1" applyAlignment="1">
      <alignment vertical="center"/>
    </xf>
    <xf numFmtId="2" fontId="20" fillId="0" borderId="30" xfId="6" applyNumberFormat="1" applyFont="1" applyFill="1" applyBorder="1" applyAlignment="1">
      <alignment vertical="center"/>
    </xf>
    <xf numFmtId="0" fontId="19" fillId="0" borderId="31" xfId="6" applyFont="1" applyFill="1" applyBorder="1" applyAlignment="1">
      <alignment vertical="center"/>
    </xf>
    <xf numFmtId="0" fontId="19" fillId="0" borderId="31" xfId="6" applyFont="1" applyFill="1" applyBorder="1" applyAlignment="1">
      <alignment horizontal="right" vertical="center"/>
    </xf>
    <xf numFmtId="2" fontId="19" fillId="0" borderId="31" xfId="6" applyNumberFormat="1" applyFont="1" applyFill="1" applyBorder="1" applyAlignment="1">
      <alignment vertical="center"/>
    </xf>
    <xf numFmtId="0" fontId="19" fillId="0" borderId="31" xfId="6" applyFont="1" applyFill="1" applyBorder="1" applyAlignment="1">
      <alignment horizontal="center" vertical="center"/>
    </xf>
    <xf numFmtId="2" fontId="19" fillId="0" borderId="14" xfId="6" applyNumberFormat="1" applyFont="1" applyFill="1" applyBorder="1" applyAlignment="1">
      <alignment vertical="center"/>
    </xf>
    <xf numFmtId="0" fontId="18" fillId="0" borderId="27" xfId="6" applyFont="1" applyFill="1" applyBorder="1" applyAlignment="1">
      <alignment vertical="center"/>
    </xf>
    <xf numFmtId="0" fontId="19" fillId="0" borderId="15" xfId="6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2" fontId="41" fillId="0" borderId="12" xfId="0" applyNumberFormat="1" applyFont="1" applyFill="1" applyBorder="1" applyAlignment="1">
      <alignment horizontal="right" vertical="center" wrapText="1"/>
    </xf>
    <xf numFmtId="43" fontId="41" fillId="0" borderId="2" xfId="17" applyFont="1" applyFill="1" applyBorder="1" applyAlignment="1">
      <alignment horizontal="right" vertical="center" wrapText="1"/>
    </xf>
    <xf numFmtId="0" fontId="27" fillId="0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2" fontId="42" fillId="0" borderId="2" xfId="0" applyNumberFormat="1" applyFont="1" applyFill="1" applyBorder="1" applyAlignment="1">
      <alignment horizontal="right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2" fontId="38" fillId="0" borderId="12" xfId="0" applyNumberFormat="1" applyFont="1" applyFill="1" applyBorder="1" applyAlignment="1">
      <alignment horizontal="right" vertical="center" wrapText="1"/>
    </xf>
    <xf numFmtId="0" fontId="19" fillId="0" borderId="3" xfId="6" applyFont="1" applyFill="1" applyBorder="1" applyAlignment="1">
      <alignment horizontal="left" vertical="center"/>
    </xf>
    <xf numFmtId="0" fontId="19" fillId="0" borderId="4" xfId="6" applyFont="1" applyFill="1" applyBorder="1" applyAlignment="1">
      <alignment horizontal="left" vertical="center"/>
    </xf>
    <xf numFmtId="170" fontId="19" fillId="0" borderId="2" xfId="6" applyNumberFormat="1" applyFont="1" applyFill="1" applyBorder="1" applyAlignment="1">
      <alignment vertical="center"/>
    </xf>
    <xf numFmtId="43" fontId="0" fillId="0" borderId="0" xfId="0" applyNumberFormat="1"/>
    <xf numFmtId="171" fontId="0" fillId="0" borderId="2" xfId="0" applyNumberForma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7" fontId="0" fillId="6" borderId="2" xfId="0" applyNumberFormat="1" applyFill="1" applyBorder="1" applyAlignment="1">
      <alignment horizontal="center" vertical="center"/>
    </xf>
    <xf numFmtId="10" fontId="0" fillId="6" borderId="2" xfId="0" applyNumberFormat="1" applyFill="1" applyBorder="1" applyAlignment="1">
      <alignment horizontal="center" vertical="center"/>
    </xf>
    <xf numFmtId="171" fontId="0" fillId="6" borderId="2" xfId="0" applyNumberFormat="1" applyFill="1" applyBorder="1" applyAlignment="1">
      <alignment horizontal="center" vertical="center"/>
    </xf>
    <xf numFmtId="44" fontId="0" fillId="6" borderId="2" xfId="0" applyNumberFormat="1" applyFill="1" applyBorder="1" applyAlignment="1">
      <alignment horizontal="center" vertical="center"/>
    </xf>
    <xf numFmtId="44" fontId="0" fillId="0" borderId="0" xfId="0" applyNumberFormat="1"/>
    <xf numFmtId="171" fontId="0" fillId="0" borderId="0" xfId="0" applyNumberFormat="1"/>
    <xf numFmtId="0" fontId="39" fillId="0" borderId="2" xfId="0" applyFont="1" applyBorder="1" applyAlignment="1">
      <alignment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wrapText="1"/>
    </xf>
    <xf numFmtId="0" fontId="40" fillId="5" borderId="2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36" fillId="0" borderId="2" xfId="0" applyFont="1" applyBorder="1" applyAlignment="1">
      <alignment wrapText="1"/>
    </xf>
    <xf numFmtId="0" fontId="38" fillId="0" borderId="5" xfId="0" applyFont="1" applyFill="1" applyBorder="1" applyAlignment="1">
      <alignment horizontal="right" vertical="center" wrapText="1"/>
    </xf>
    <xf numFmtId="0" fontId="38" fillId="0" borderId="4" xfId="0" applyFont="1" applyFill="1" applyBorder="1" applyAlignment="1">
      <alignment vertical="center" wrapText="1"/>
    </xf>
    <xf numFmtId="2" fontId="38" fillId="0" borderId="5" xfId="0" applyNumberFormat="1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0" fontId="13" fillId="5" borderId="23" xfId="6" applyFont="1" applyFill="1" applyBorder="1" applyAlignment="1">
      <alignment horizontal="center"/>
    </xf>
    <xf numFmtId="0" fontId="13" fillId="5" borderId="32" xfId="6" applyFont="1" applyFill="1" applyBorder="1" applyAlignment="1">
      <alignment horizontal="center"/>
    </xf>
    <xf numFmtId="0" fontId="13" fillId="5" borderId="16" xfId="6" applyFont="1" applyFill="1" applyBorder="1" applyAlignment="1">
      <alignment horizontal="center"/>
    </xf>
    <xf numFmtId="0" fontId="3" fillId="0" borderId="33" xfId="6" applyFont="1" applyBorder="1" applyAlignment="1">
      <alignment horizontal="center" vertical="top" wrapText="1"/>
    </xf>
    <xf numFmtId="0" fontId="3" fillId="0" borderId="34" xfId="6" applyBorder="1" applyAlignment="1">
      <alignment horizontal="center" vertical="top"/>
    </xf>
    <xf numFmtId="0" fontId="3" fillId="0" borderId="35" xfId="6" applyBorder="1" applyAlignment="1">
      <alignment horizontal="center" vertical="top"/>
    </xf>
    <xf numFmtId="0" fontId="3" fillId="0" borderId="6" xfId="6" applyBorder="1" applyAlignment="1">
      <alignment horizontal="center" vertical="top"/>
    </xf>
    <xf numFmtId="0" fontId="3" fillId="0" borderId="0" xfId="6" applyBorder="1" applyAlignment="1">
      <alignment horizontal="center" vertical="top"/>
    </xf>
    <xf numFmtId="0" fontId="3" fillId="0" borderId="7" xfId="6" applyBorder="1" applyAlignment="1">
      <alignment horizontal="center" vertical="top"/>
    </xf>
    <xf numFmtId="0" fontId="3" fillId="0" borderId="8" xfId="6" applyBorder="1" applyAlignment="1">
      <alignment horizontal="center" vertical="top"/>
    </xf>
    <xf numFmtId="0" fontId="3" fillId="0" borderId="9" xfId="6" applyBorder="1" applyAlignment="1">
      <alignment horizontal="center" vertical="top"/>
    </xf>
    <xf numFmtId="0" fontId="3" fillId="0" borderId="10" xfId="6" applyBorder="1" applyAlignment="1">
      <alignment horizontal="center" vertical="top"/>
    </xf>
    <xf numFmtId="0" fontId="13" fillId="5" borderId="33" xfId="6" applyFont="1" applyFill="1" applyBorder="1" applyAlignment="1">
      <alignment horizontal="center" vertical="center"/>
    </xf>
    <xf numFmtId="0" fontId="13" fillId="5" borderId="34" xfId="6" applyFont="1" applyFill="1" applyBorder="1" applyAlignment="1">
      <alignment horizontal="center" vertical="center"/>
    </xf>
    <xf numFmtId="0" fontId="13" fillId="5" borderId="35" xfId="6" applyFont="1" applyFill="1" applyBorder="1" applyAlignment="1">
      <alignment horizontal="center" vertical="center"/>
    </xf>
    <xf numFmtId="0" fontId="10" fillId="5" borderId="6" xfId="6" applyFont="1" applyFill="1" applyBorder="1" applyAlignment="1">
      <alignment horizontal="center"/>
    </xf>
    <xf numFmtId="0" fontId="10" fillId="5" borderId="0" xfId="6" applyFont="1" applyFill="1" applyBorder="1" applyAlignment="1">
      <alignment horizontal="center"/>
    </xf>
    <xf numFmtId="0" fontId="10" fillId="5" borderId="7" xfId="6" applyFont="1" applyFill="1" applyBorder="1" applyAlignment="1">
      <alignment horizontal="center"/>
    </xf>
    <xf numFmtId="0" fontId="3" fillId="5" borderId="33" xfId="6" applyFont="1" applyFill="1" applyBorder="1" applyAlignment="1">
      <alignment horizontal="center"/>
    </xf>
    <xf numFmtId="0" fontId="3" fillId="5" borderId="34" xfId="6" applyFont="1" applyFill="1" applyBorder="1" applyAlignment="1">
      <alignment horizontal="center"/>
    </xf>
    <xf numFmtId="0" fontId="3" fillId="5" borderId="35" xfId="6" applyFont="1" applyFill="1" applyBorder="1" applyAlignment="1">
      <alignment horizontal="center"/>
    </xf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5" borderId="8" xfId="6" applyFont="1" applyFill="1" applyBorder="1" applyAlignment="1">
      <alignment horizontal="center"/>
    </xf>
    <xf numFmtId="0" fontId="3" fillId="5" borderId="9" xfId="6" applyFont="1" applyFill="1" applyBorder="1" applyAlignment="1">
      <alignment horizontal="center"/>
    </xf>
    <xf numFmtId="0" fontId="3" fillId="5" borderId="10" xfId="6" applyFont="1" applyFill="1" applyBorder="1" applyAlignment="1">
      <alignment horizontal="center"/>
    </xf>
    <xf numFmtId="0" fontId="36" fillId="0" borderId="3" xfId="0" applyFont="1" applyFill="1" applyBorder="1" applyAlignment="1">
      <alignment horizontal="right" vertical="center" wrapText="1"/>
    </xf>
    <xf numFmtId="0" fontId="36" fillId="0" borderId="4" xfId="0" applyFont="1" applyFill="1" applyBorder="1" applyAlignment="1">
      <alignment horizontal="right" vertical="center" wrapText="1"/>
    </xf>
    <xf numFmtId="0" fontId="36" fillId="0" borderId="5" xfId="0" applyFont="1" applyFill="1" applyBorder="1" applyAlignment="1">
      <alignment horizontal="right" vertical="center" wrapText="1"/>
    </xf>
    <xf numFmtId="0" fontId="43" fillId="8" borderId="36" xfId="0" applyFont="1" applyFill="1" applyBorder="1" applyAlignment="1">
      <alignment horizontal="left" vertical="center" wrapText="1"/>
    </xf>
    <xf numFmtId="0" fontId="43" fillId="8" borderId="34" xfId="0" applyFont="1" applyFill="1" applyBorder="1" applyAlignment="1">
      <alignment horizontal="left" vertical="center" wrapText="1"/>
    </xf>
    <xf numFmtId="0" fontId="43" fillId="8" borderId="37" xfId="0" applyFont="1" applyFill="1" applyBorder="1" applyAlignment="1">
      <alignment horizontal="left" vertical="center" wrapText="1"/>
    </xf>
    <xf numFmtId="0" fontId="43" fillId="8" borderId="15" xfId="0" applyFont="1" applyFill="1" applyBorder="1" applyAlignment="1">
      <alignment horizontal="left" vertical="center" wrapText="1"/>
    </xf>
    <xf numFmtId="0" fontId="43" fillId="8" borderId="31" xfId="0" applyFont="1" applyFill="1" applyBorder="1" applyAlignment="1">
      <alignment horizontal="left" vertical="center" wrapText="1"/>
    </xf>
    <xf numFmtId="0" fontId="43" fillId="8" borderId="14" xfId="0" applyFont="1" applyFill="1" applyBorder="1" applyAlignment="1">
      <alignment horizontal="left" vertical="center" wrapText="1"/>
    </xf>
    <xf numFmtId="0" fontId="36" fillId="8" borderId="26" xfId="0" applyFont="1" applyFill="1" applyBorder="1" applyAlignment="1">
      <alignment horizontal="right" vertical="center" wrapText="1"/>
    </xf>
    <xf numFmtId="0" fontId="33" fillId="0" borderId="32" xfId="0" applyFont="1" applyBorder="1"/>
    <xf numFmtId="0" fontId="33" fillId="0" borderId="16" xfId="0" applyFont="1" applyBorder="1"/>
    <xf numFmtId="0" fontId="5" fillId="0" borderId="19" xfId="7" applyFont="1" applyFill="1" applyBorder="1" applyAlignment="1">
      <alignment horizontal="center" vertical="center" wrapText="1"/>
    </xf>
    <xf numFmtId="0" fontId="5" fillId="0" borderId="28" xfId="7" applyFont="1" applyFill="1" applyBorder="1" applyAlignment="1">
      <alignment horizontal="center" vertical="center" wrapText="1"/>
    </xf>
    <xf numFmtId="0" fontId="5" fillId="0" borderId="14" xfId="7" applyFont="1" applyFill="1" applyBorder="1" applyAlignment="1">
      <alignment horizontal="center" vertical="center" wrapText="1"/>
    </xf>
    <xf numFmtId="0" fontId="5" fillId="0" borderId="20" xfId="7" applyFont="1" applyFill="1" applyBorder="1" applyAlignment="1">
      <alignment horizontal="center" vertical="center" wrapText="1"/>
    </xf>
    <xf numFmtId="0" fontId="5" fillId="0" borderId="21" xfId="7" applyFont="1" applyFill="1" applyBorder="1" applyAlignment="1">
      <alignment horizontal="center" vertical="center" wrapText="1"/>
    </xf>
    <xf numFmtId="0" fontId="5" fillId="0" borderId="27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15" xfId="7" applyFont="1" applyFill="1" applyBorder="1" applyAlignment="1">
      <alignment horizontal="center" vertical="center" wrapText="1"/>
    </xf>
    <xf numFmtId="0" fontId="5" fillId="0" borderId="31" xfId="7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right" vertical="center" wrapText="1"/>
    </xf>
    <xf numFmtId="0" fontId="4" fillId="0" borderId="20" xfId="7" applyFont="1" applyFill="1" applyBorder="1" applyAlignment="1">
      <alignment horizontal="center" vertical="center"/>
    </xf>
    <xf numFmtId="0" fontId="4" fillId="0" borderId="19" xfId="7" applyFont="1" applyFill="1" applyBorder="1" applyAlignment="1">
      <alignment horizontal="center" vertical="center"/>
    </xf>
    <xf numFmtId="0" fontId="4" fillId="0" borderId="27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left" vertical="center"/>
    </xf>
    <xf numFmtId="0" fontId="7" fillId="0" borderId="2" xfId="7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 wrapText="1"/>
    </xf>
    <xf numFmtId="0" fontId="6" fillId="0" borderId="38" xfId="6" applyFont="1" applyFill="1" applyBorder="1" applyAlignment="1">
      <alignment horizontal="left" vertical="center"/>
    </xf>
    <xf numFmtId="0" fontId="6" fillId="0" borderId="4" xfId="6" applyFont="1" applyFill="1" applyBorder="1" applyAlignment="1">
      <alignment horizontal="left" vertical="center"/>
    </xf>
    <xf numFmtId="0" fontId="5" fillId="0" borderId="0" xfId="6" applyFont="1" applyFill="1" applyBorder="1" applyAlignment="1">
      <alignment horizontal="center" vertical="center"/>
    </xf>
    <xf numFmtId="0" fontId="4" fillId="0" borderId="20" xfId="6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0" fontId="4" fillId="0" borderId="27" xfId="6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0" fontId="4" fillId="0" borderId="15" xfId="6" applyFont="1" applyFill="1" applyBorder="1" applyAlignment="1">
      <alignment horizontal="center" vertical="center"/>
    </xf>
    <xf numFmtId="0" fontId="4" fillId="0" borderId="14" xfId="6" applyFont="1" applyFill="1" applyBorder="1" applyAlignment="1">
      <alignment horizontal="center" vertical="center"/>
    </xf>
    <xf numFmtId="0" fontId="5" fillId="0" borderId="19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23" fillId="0" borderId="20" xfId="6" applyFont="1" applyFill="1" applyBorder="1" applyAlignment="1">
      <alignment horizontal="center" vertical="center" wrapText="1"/>
    </xf>
    <xf numFmtId="0" fontId="5" fillId="0" borderId="21" xfId="6" applyFont="1" applyFill="1" applyBorder="1" applyAlignment="1">
      <alignment horizontal="center" vertical="center"/>
    </xf>
    <xf numFmtId="0" fontId="5" fillId="0" borderId="27" xfId="6" applyFont="1" applyFill="1" applyBorder="1" applyAlignment="1">
      <alignment horizontal="center" vertical="center"/>
    </xf>
    <xf numFmtId="0" fontId="5" fillId="0" borderId="15" xfId="6" applyFont="1" applyFill="1" applyBorder="1" applyAlignment="1">
      <alignment horizontal="center" vertical="center"/>
    </xf>
    <xf numFmtId="0" fontId="5" fillId="0" borderId="31" xfId="6" applyFont="1" applyFill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7" fillId="0" borderId="2" xfId="6" applyFont="1" applyFill="1" applyBorder="1" applyAlignment="1">
      <alignment horizontal="left" vertical="center"/>
    </xf>
    <xf numFmtId="0" fontId="32" fillId="5" borderId="2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4" fillId="0" borderId="13" xfId="7" applyFont="1" applyBorder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3" fontId="31" fillId="0" borderId="13" xfId="0" applyNumberFormat="1" applyFont="1" applyBorder="1" applyAlignment="1">
      <alignment horizontal="center" vertical="center"/>
    </xf>
    <xf numFmtId="7" fontId="31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3" fontId="0" fillId="0" borderId="13" xfId="0" applyNumberFormat="1" applyBorder="1" applyAlignment="1">
      <alignment horizontal="center" vertical="center"/>
    </xf>
    <xf numFmtId="7" fontId="0" fillId="0" borderId="12" xfId="0" applyNumberFormat="1" applyBorder="1" applyAlignment="1">
      <alignment horizontal="center" vertical="center"/>
    </xf>
    <xf numFmtId="43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5" xfId="6" applyFont="1" applyFill="1" applyBorder="1" applyAlignment="1">
      <alignment horizontal="left" vertical="center"/>
    </xf>
    <xf numFmtId="0" fontId="19" fillId="0" borderId="23" xfId="6" applyFont="1" applyFill="1" applyBorder="1" applyAlignment="1">
      <alignment horizontal="left" vertical="center" wrapText="1"/>
    </xf>
    <xf numFmtId="0" fontId="19" fillId="0" borderId="32" xfId="6" applyFont="1" applyFill="1" applyBorder="1" applyAlignment="1">
      <alignment horizontal="left" vertical="center" wrapText="1"/>
    </xf>
    <xf numFmtId="0" fontId="19" fillId="0" borderId="17" xfId="6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0" fontId="19" fillId="0" borderId="4" xfId="6" applyFont="1" applyFill="1" applyBorder="1" applyAlignment="1">
      <alignment horizontal="left" vertical="center"/>
    </xf>
    <xf numFmtId="0" fontId="22" fillId="0" borderId="29" xfId="6" applyFont="1" applyFill="1" applyBorder="1" applyAlignment="1">
      <alignment horizontal="center" vertical="center" wrapText="1"/>
    </xf>
    <xf numFmtId="0" fontId="22" fillId="0" borderId="22" xfId="6" applyFont="1" applyFill="1" applyBorder="1" applyAlignment="1">
      <alignment horizontal="center" vertical="center" wrapText="1"/>
    </xf>
    <xf numFmtId="0" fontId="22" fillId="0" borderId="30" xfId="6" applyFont="1" applyFill="1" applyBorder="1" applyAlignment="1">
      <alignment horizontal="center" vertical="center" wrapText="1"/>
    </xf>
    <xf numFmtId="0" fontId="22" fillId="0" borderId="21" xfId="6" applyFont="1" applyFill="1" applyBorder="1" applyAlignment="1">
      <alignment horizontal="center" vertical="center" wrapText="1"/>
    </xf>
    <xf numFmtId="0" fontId="22" fillId="0" borderId="19" xfId="6" applyFont="1" applyFill="1" applyBorder="1" applyAlignment="1">
      <alignment horizontal="center" vertical="center" wrapText="1"/>
    </xf>
    <xf numFmtId="0" fontId="32" fillId="0" borderId="2" xfId="7" applyFont="1" applyBorder="1" applyAlignment="1">
      <alignment horizontal="center" vertical="center"/>
    </xf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" xfId="17" builtinId="3"/>
    <cellStyle name="Vírgula 2" xfId="31"/>
    <cellStyle name="Vírgula 2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emf"/><Relationship Id="rId4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35</xdr:row>
          <xdr:rowOff>123825</xdr:rowOff>
        </xdr:from>
        <xdr:to>
          <xdr:col>1</xdr:col>
          <xdr:colOff>714375</xdr:colOff>
          <xdr:row>40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28575</xdr:rowOff>
    </xdr:from>
    <xdr:to>
      <xdr:col>8</xdr:col>
      <xdr:colOff>444010</xdr:colOff>
      <xdr:row>3</xdr:row>
      <xdr:rowOff>161925</xdr:rowOff>
    </xdr:to>
    <xdr:pic>
      <xdr:nvPicPr>
        <xdr:cNvPr id="21719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28575"/>
          <a:ext cx="1200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66675</xdr:rowOff>
        </xdr:from>
        <xdr:to>
          <xdr:col>1</xdr:col>
          <xdr:colOff>361950</xdr:colOff>
          <xdr:row>3</xdr:row>
          <xdr:rowOff>161925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11</xdr:row>
      <xdr:rowOff>219075</xdr:rowOff>
    </xdr:to>
    <xdr:pic>
      <xdr:nvPicPr>
        <xdr:cNvPr id="2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2695575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0</xdr:colOff>
      <xdr:row>6</xdr:row>
      <xdr:rowOff>9525</xdr:rowOff>
    </xdr:to>
    <xdr:pic>
      <xdr:nvPicPr>
        <xdr:cNvPr id="23791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0150" y="1419225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23792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10150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1228725</xdr:colOff>
      <xdr:row>0</xdr:row>
      <xdr:rowOff>0</xdr:rowOff>
    </xdr:from>
    <xdr:to>
      <xdr:col>10</xdr:col>
      <xdr:colOff>9525</xdr:colOff>
      <xdr:row>0</xdr:row>
      <xdr:rowOff>9525</xdr:rowOff>
    </xdr:to>
    <xdr:pic>
      <xdr:nvPicPr>
        <xdr:cNvPr id="2379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449175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723900</xdr:colOff>
      <xdr:row>8</xdr:row>
      <xdr:rowOff>0</xdr:rowOff>
    </xdr:from>
    <xdr:to>
      <xdr:col>8</xdr:col>
      <xdr:colOff>9525</xdr:colOff>
      <xdr:row>11</xdr:row>
      <xdr:rowOff>219075</xdr:rowOff>
    </xdr:to>
    <xdr:pic>
      <xdr:nvPicPr>
        <xdr:cNvPr id="2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9975" y="2695575"/>
          <a:ext cx="95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476250</xdr:colOff>
          <xdr:row>0</xdr:row>
          <xdr:rowOff>57150</xdr:rowOff>
        </xdr:from>
        <xdr:to>
          <xdr:col>1</xdr:col>
          <xdr:colOff>1352550</xdr:colOff>
          <xdr:row>3</xdr:row>
          <xdr:rowOff>352425</xdr:rowOff>
        </xdr:to>
        <xdr:sp macro="" textlink="">
          <xdr:nvSpPr>
            <xdr:cNvPr id="9867" name="Object 1675" hidden="1">
              <a:extLst>
                <a:ext uri="{63B3BB69-23CF-44E3-9099-C40C66FF867C}">
                  <a14:compatExt spid="_x0000_s9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447675</xdr:colOff>
          <xdr:row>0</xdr:row>
          <xdr:rowOff>104775</xdr:rowOff>
        </xdr:from>
        <xdr:to>
          <xdr:col>8</xdr:col>
          <xdr:colOff>104775</xdr:colOff>
          <xdr:row>0</xdr:row>
          <xdr:rowOff>1000125</xdr:rowOff>
        </xdr:to>
        <xdr:sp macro="" textlink="">
          <xdr:nvSpPr>
            <xdr:cNvPr id="10338" name="Object 98" hidden="1">
              <a:extLst>
                <a:ext uri="{63B3BB69-23CF-44E3-9099-C40C66FF867C}">
                  <a14:compatExt spid="_x0000_s10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457200</xdr:colOff>
          <xdr:row>0</xdr:row>
          <xdr:rowOff>133350</xdr:rowOff>
        </xdr:from>
        <xdr:to>
          <xdr:col>8</xdr:col>
          <xdr:colOff>133350</xdr:colOff>
          <xdr:row>0</xdr:row>
          <xdr:rowOff>1047750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BreakPreview" zoomScaleSheetLayoutView="100" workbookViewId="0">
      <selection activeCell="B26" sqref="B26"/>
    </sheetView>
  </sheetViews>
  <sheetFormatPr defaultRowHeight="12.75"/>
  <cols>
    <col min="1" max="1" width="54.85546875" style="66" customWidth="1"/>
    <col min="2" max="2" width="11.85546875" style="66" customWidth="1"/>
    <col min="3" max="3" width="11.140625" style="66" customWidth="1"/>
    <col min="4" max="4" width="4" style="66" customWidth="1"/>
    <col min="5" max="16384" width="9.140625" style="32"/>
  </cols>
  <sheetData>
    <row r="1" spans="1:9">
      <c r="A1" s="221" t="s">
        <v>27</v>
      </c>
      <c r="B1" s="222"/>
      <c r="C1" s="222"/>
      <c r="D1" s="223"/>
    </row>
    <row r="2" spans="1:9">
      <c r="A2" s="224"/>
      <c r="B2" s="225"/>
      <c r="C2" s="225"/>
      <c r="D2" s="226"/>
    </row>
    <row r="3" spans="1:9">
      <c r="A3" s="224"/>
      <c r="B3" s="225"/>
      <c r="C3" s="225"/>
      <c r="D3" s="226"/>
    </row>
    <row r="4" spans="1:9">
      <c r="A4" s="224"/>
      <c r="B4" s="225"/>
      <c r="C4" s="225"/>
      <c r="D4" s="226"/>
    </row>
    <row r="5" spans="1:9">
      <c r="A5" s="224"/>
      <c r="B5" s="225"/>
      <c r="C5" s="225"/>
      <c r="D5" s="226"/>
    </row>
    <row r="6" spans="1:9" ht="13.5" thickBot="1">
      <c r="A6" s="227"/>
      <c r="B6" s="228"/>
      <c r="C6" s="228"/>
      <c r="D6" s="229"/>
    </row>
    <row r="7" spans="1:9" ht="25.5" customHeight="1" thickBot="1">
      <c r="A7" s="230" t="s">
        <v>28</v>
      </c>
      <c r="B7" s="231"/>
      <c r="C7" s="231"/>
      <c r="D7" s="232"/>
      <c r="E7" s="33"/>
    </row>
    <row r="8" spans="1:9" ht="9.75" customHeight="1" thickBot="1">
      <c r="A8" s="218"/>
      <c r="B8" s="219"/>
      <c r="C8" s="219"/>
      <c r="D8" s="220"/>
      <c r="E8" s="33"/>
    </row>
    <row r="9" spans="1:9" ht="15.75">
      <c r="A9" s="233" t="s">
        <v>52</v>
      </c>
      <c r="B9" s="234"/>
      <c r="C9" s="234"/>
      <c r="D9" s="235"/>
      <c r="E9" s="33"/>
    </row>
    <row r="10" spans="1:9" ht="16.5" thickBot="1">
      <c r="A10" s="233" t="s">
        <v>53</v>
      </c>
      <c r="B10" s="234"/>
      <c r="C10" s="234"/>
      <c r="D10" s="235"/>
      <c r="E10" s="33"/>
    </row>
    <row r="11" spans="1:9" ht="9.75" customHeight="1" thickBot="1">
      <c r="A11" s="218"/>
      <c r="B11" s="219"/>
      <c r="C11" s="219"/>
      <c r="D11" s="220"/>
      <c r="E11" s="33"/>
    </row>
    <row r="12" spans="1:9">
      <c r="A12" s="34"/>
      <c r="B12" s="35"/>
      <c r="C12" s="35"/>
      <c r="D12" s="36"/>
    </row>
    <row r="13" spans="1:9" ht="15">
      <c r="A13" s="37" t="s">
        <v>29</v>
      </c>
      <c r="B13" s="38"/>
      <c r="C13" s="38"/>
      <c r="D13" s="39"/>
      <c r="E13" s="40"/>
      <c r="F13" s="40"/>
      <c r="G13" s="40"/>
      <c r="H13" s="40"/>
      <c r="I13" s="40"/>
    </row>
    <row r="14" spans="1:9">
      <c r="A14" s="41"/>
      <c r="B14" s="42"/>
      <c r="C14" s="42"/>
      <c r="D14" s="43"/>
      <c r="E14" s="44"/>
      <c r="F14" s="44"/>
      <c r="G14" s="44"/>
      <c r="H14" s="44"/>
      <c r="I14" s="44"/>
    </row>
    <row r="15" spans="1:9" ht="15.75">
      <c r="A15" s="45" t="s">
        <v>30</v>
      </c>
      <c r="B15" s="46"/>
      <c r="C15" s="46"/>
      <c r="D15" s="36"/>
    </row>
    <row r="16" spans="1:9" ht="15.75">
      <c r="A16" s="45"/>
      <c r="B16" s="46"/>
      <c r="C16" s="46"/>
      <c r="D16" s="36"/>
    </row>
    <row r="17" spans="1:4" ht="15">
      <c r="A17" s="47" t="s">
        <v>31</v>
      </c>
      <c r="B17" s="48">
        <v>3</v>
      </c>
      <c r="C17" s="49" t="s">
        <v>32</v>
      </c>
      <c r="D17" s="36"/>
    </row>
    <row r="18" spans="1:4" ht="15">
      <c r="A18" s="47" t="s">
        <v>33</v>
      </c>
      <c r="B18" s="48">
        <v>0.6</v>
      </c>
      <c r="C18" s="49" t="s">
        <v>32</v>
      </c>
      <c r="D18" s="36"/>
    </row>
    <row r="19" spans="1:4" ht="15">
      <c r="A19" s="47" t="s">
        <v>34</v>
      </c>
      <c r="B19" s="48">
        <v>0.3</v>
      </c>
      <c r="C19" s="49" t="s">
        <v>32</v>
      </c>
      <c r="D19" s="36"/>
    </row>
    <row r="20" spans="1:4" ht="15">
      <c r="A20" s="47" t="s">
        <v>35</v>
      </c>
      <c r="B20" s="48">
        <v>0.3</v>
      </c>
      <c r="C20" s="49" t="s">
        <v>32</v>
      </c>
      <c r="D20" s="36"/>
    </row>
    <row r="21" spans="1:4" ht="15">
      <c r="A21" s="47" t="s">
        <v>36</v>
      </c>
      <c r="B21" s="48">
        <v>7</v>
      </c>
      <c r="C21" s="49" t="s">
        <v>32</v>
      </c>
      <c r="D21" s="36"/>
    </row>
    <row r="22" spans="1:4" ht="15">
      <c r="A22" s="50" t="s">
        <v>37</v>
      </c>
      <c r="B22" s="51">
        <f>SUM(B17:B21)</f>
        <v>11.2</v>
      </c>
      <c r="C22" s="52" t="s">
        <v>32</v>
      </c>
      <c r="D22" s="36"/>
    </row>
    <row r="23" spans="1:4">
      <c r="A23" s="34"/>
      <c r="B23" s="35"/>
      <c r="C23" s="35"/>
      <c r="D23" s="36"/>
    </row>
    <row r="24" spans="1:4" ht="15.75">
      <c r="A24" s="45" t="s">
        <v>38</v>
      </c>
      <c r="B24" s="35"/>
      <c r="C24" s="35"/>
      <c r="D24" s="36"/>
    </row>
    <row r="25" spans="1:4" ht="15.75">
      <c r="A25" s="45"/>
      <c r="B25" s="35"/>
      <c r="C25" s="35"/>
      <c r="D25" s="36"/>
    </row>
    <row r="26" spans="1:4" ht="15">
      <c r="A26" s="53" t="s">
        <v>39</v>
      </c>
      <c r="B26" s="54">
        <f>B27+B28+B29+B30</f>
        <v>9.65</v>
      </c>
      <c r="C26" s="55" t="s">
        <v>32</v>
      </c>
      <c r="D26" s="36"/>
    </row>
    <row r="27" spans="1:4" ht="15">
      <c r="A27" s="56" t="s">
        <v>40</v>
      </c>
      <c r="B27" s="57">
        <v>4</v>
      </c>
      <c r="C27" s="55" t="s">
        <v>32</v>
      </c>
      <c r="D27" s="36"/>
    </row>
    <row r="28" spans="1:4" ht="15">
      <c r="A28" s="58" t="s">
        <v>41</v>
      </c>
      <c r="B28" s="57">
        <v>3</v>
      </c>
      <c r="C28" s="55" t="s">
        <v>32</v>
      </c>
      <c r="D28" s="36"/>
    </row>
    <row r="29" spans="1:4" ht="15">
      <c r="A29" s="58" t="s">
        <v>42</v>
      </c>
      <c r="B29" s="57">
        <v>0.65</v>
      </c>
      <c r="C29" s="55" t="s">
        <v>32</v>
      </c>
      <c r="D29" s="36"/>
    </row>
    <row r="30" spans="1:4" ht="15">
      <c r="A30" s="58" t="s">
        <v>43</v>
      </c>
      <c r="B30" s="57">
        <v>2</v>
      </c>
      <c r="C30" s="55" t="s">
        <v>32</v>
      </c>
      <c r="D30" s="36"/>
    </row>
    <row r="31" spans="1:4" ht="15">
      <c r="A31" s="50" t="s">
        <v>44</v>
      </c>
      <c r="B31" s="59">
        <f>B26</f>
        <v>9.65</v>
      </c>
      <c r="C31" s="52" t="s">
        <v>32</v>
      </c>
      <c r="D31" s="36"/>
    </row>
    <row r="32" spans="1:4">
      <c r="A32" s="34"/>
      <c r="B32" s="35"/>
      <c r="C32" s="35"/>
      <c r="D32" s="36"/>
    </row>
    <row r="33" spans="1:6">
      <c r="A33" s="34"/>
      <c r="B33" s="35"/>
      <c r="C33" s="35"/>
      <c r="D33" s="36"/>
    </row>
    <row r="34" spans="1:6">
      <c r="A34" s="34"/>
      <c r="B34" s="35"/>
      <c r="C34" s="35"/>
      <c r="D34" s="36"/>
    </row>
    <row r="35" spans="1:6" ht="15.75">
      <c r="A35" s="45" t="s">
        <v>45</v>
      </c>
      <c r="B35" s="35"/>
      <c r="C35" s="35"/>
      <c r="D35" s="36"/>
    </row>
    <row r="36" spans="1:6">
      <c r="A36" s="34"/>
      <c r="B36" s="35"/>
      <c r="C36" s="35"/>
      <c r="D36" s="36"/>
    </row>
    <row r="37" spans="1:6">
      <c r="A37" s="34"/>
      <c r="B37" s="35"/>
      <c r="C37" s="35"/>
      <c r="D37" s="36"/>
    </row>
    <row r="38" spans="1:6">
      <c r="A38" s="34"/>
      <c r="B38" s="35"/>
      <c r="C38" s="35"/>
      <c r="D38" s="36"/>
    </row>
    <row r="39" spans="1:6" ht="31.5" customHeight="1">
      <c r="A39" s="34"/>
      <c r="B39" s="59"/>
      <c r="C39" s="60">
        <f>((((1+B17/100)*(1+B18/100)*(1+(B19+B20)/100)*(1+B21/100))/(1-(B31/100)))-1)*100</f>
        <v>23.449349817376898</v>
      </c>
      <c r="D39" s="61" t="s">
        <v>32</v>
      </c>
    </row>
    <row r="40" spans="1:6">
      <c r="A40" s="34"/>
      <c r="B40" s="35"/>
      <c r="C40" s="35"/>
      <c r="D40" s="36"/>
      <c r="F40" s="32" t="s">
        <v>15</v>
      </c>
    </row>
    <row r="41" spans="1:6">
      <c r="A41" s="34"/>
      <c r="B41" s="35"/>
      <c r="C41" s="35"/>
      <c r="D41" s="36"/>
    </row>
    <row r="42" spans="1:6">
      <c r="A42" s="34"/>
      <c r="B42" s="35"/>
      <c r="C42" s="35"/>
      <c r="D42" s="36"/>
    </row>
    <row r="43" spans="1:6" ht="99.75">
      <c r="A43" s="62" t="s">
        <v>46</v>
      </c>
      <c r="B43" s="35"/>
      <c r="C43" s="35"/>
      <c r="D43" s="36"/>
    </row>
    <row r="44" spans="1:6">
      <c r="A44" s="34"/>
      <c r="B44" s="35"/>
      <c r="C44" s="35"/>
      <c r="D44" s="36"/>
    </row>
    <row r="45" spans="1:6" ht="13.5" thickBot="1">
      <c r="A45" s="63"/>
      <c r="B45" s="64"/>
      <c r="C45" s="64"/>
      <c r="D45" s="65"/>
    </row>
    <row r="46" spans="1:6">
      <c r="A46" s="236" t="s">
        <v>47</v>
      </c>
      <c r="B46" s="237"/>
      <c r="C46" s="237"/>
      <c r="D46" s="238"/>
    </row>
    <row r="47" spans="1:6">
      <c r="A47" s="239" t="s">
        <v>48</v>
      </c>
      <c r="B47" s="240"/>
      <c r="C47" s="240"/>
      <c r="D47" s="241"/>
    </row>
    <row r="48" spans="1:6">
      <c r="A48" s="239" t="s">
        <v>49</v>
      </c>
      <c r="B48" s="240"/>
      <c r="C48" s="240"/>
      <c r="D48" s="241"/>
    </row>
    <row r="49" spans="1:4">
      <c r="A49" s="34"/>
      <c r="B49" s="35"/>
      <c r="C49" s="35"/>
      <c r="D49" s="36"/>
    </row>
    <row r="50" spans="1:4">
      <c r="A50" s="239" t="s">
        <v>50</v>
      </c>
      <c r="B50" s="240"/>
      <c r="C50" s="240"/>
      <c r="D50" s="241"/>
    </row>
    <row r="51" spans="1:4" ht="13.5" thickBot="1">
      <c r="A51" s="242" t="s">
        <v>51</v>
      </c>
      <c r="B51" s="243"/>
      <c r="C51" s="243"/>
      <c r="D51" s="244"/>
    </row>
  </sheetData>
  <protectedRanges>
    <protectedRange sqref="B17:B20" name="Intervalo1"/>
    <protectedRange sqref="B21 B27:B30" name="Intervalo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8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0</xdr:col>
                <xdr:colOff>9525</xdr:colOff>
                <xdr:row>35</xdr:row>
                <xdr:rowOff>123825</xdr:rowOff>
              </from>
              <to>
                <xdr:col>1</xdr:col>
                <xdr:colOff>714375</xdr:colOff>
                <xdr:row>40</xdr:row>
                <xdr:rowOff>85725</xdr:rowOff>
              </to>
            </anchor>
          </objectPr>
        </oleObject>
      </mc:Choice>
      <mc:Fallback>
        <oleObject progId="Equation.3" shapeId="3073" r:id="rId4"/>
      </mc:Fallback>
    </mc:AlternateContent>
    <mc:AlternateContent xmlns:mc="http://schemas.openxmlformats.org/markup-compatibility/2006">
      <mc:Choice Requires="x14">
        <oleObject shapeId="3074" r:id="rId6">
          <objectPr defaultSize="0" autoPict="0" r:id="rId7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5"/>
  <sheetViews>
    <sheetView tabSelected="1" view="pageBreakPreview" topLeftCell="A73" zoomScale="130" zoomScaleSheetLayoutView="130" workbookViewId="0">
      <selection activeCell="D65" sqref="D65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9.28515625" style="1" bestFit="1" customWidth="1"/>
    <col min="7" max="7" width="10.5703125" style="4" bestFit="1" customWidth="1"/>
    <col min="8" max="8" width="11.28515625" style="1" bestFit="1" customWidth="1"/>
    <col min="9" max="9" width="11.140625" bestFit="1" customWidth="1"/>
  </cols>
  <sheetData>
    <row r="1" spans="1:17" s="7" customFormat="1" ht="15.75" customHeight="1">
      <c r="A1" s="267"/>
      <c r="B1" s="268"/>
      <c r="C1" s="260" t="s">
        <v>100</v>
      </c>
      <c r="D1" s="261"/>
      <c r="E1" s="261"/>
      <c r="F1" s="261"/>
      <c r="G1" s="257"/>
      <c r="H1" s="257"/>
    </row>
    <row r="2" spans="1:17" s="7" customFormat="1" ht="15.75" customHeight="1">
      <c r="A2" s="269"/>
      <c r="B2" s="270"/>
      <c r="C2" s="262"/>
      <c r="D2" s="263"/>
      <c r="E2" s="263"/>
      <c r="F2" s="263"/>
      <c r="G2" s="258"/>
      <c r="H2" s="258"/>
    </row>
    <row r="3" spans="1:17" s="8" customFormat="1" ht="15.75" customHeight="1">
      <c r="A3" s="269"/>
      <c r="B3" s="270"/>
      <c r="C3" s="262"/>
      <c r="D3" s="263"/>
      <c r="E3" s="263"/>
      <c r="F3" s="263"/>
      <c r="G3" s="258"/>
      <c r="H3" s="258"/>
    </row>
    <row r="4" spans="1:17" s="8" customFormat="1" ht="15.75" customHeight="1">
      <c r="A4" s="271"/>
      <c r="B4" s="272"/>
      <c r="C4" s="264"/>
      <c r="D4" s="265"/>
      <c r="E4" s="265"/>
      <c r="F4" s="265"/>
      <c r="G4" s="259"/>
      <c r="H4" s="259"/>
    </row>
    <row r="5" spans="1:17" s="8" customFormat="1" ht="16.5">
      <c r="A5" s="9" t="s">
        <v>16</v>
      </c>
      <c r="B5" s="9"/>
      <c r="C5" s="9"/>
      <c r="D5" s="29"/>
      <c r="E5" s="30"/>
      <c r="F5" s="30"/>
      <c r="G5" s="31"/>
      <c r="H5" s="10">
        <v>42292</v>
      </c>
    </row>
    <row r="6" spans="1:17" s="8" customFormat="1" ht="16.5">
      <c r="A6" s="273" t="s">
        <v>244</v>
      </c>
      <c r="B6" s="273"/>
      <c r="C6" s="273"/>
      <c r="D6" s="273"/>
      <c r="E6" s="273"/>
      <c r="F6" s="273"/>
      <c r="G6" s="273"/>
      <c r="H6" s="273"/>
    </row>
    <row r="7" spans="1:17" s="8" customFormat="1" ht="16.5">
      <c r="A7" s="274" t="s">
        <v>173</v>
      </c>
      <c r="B7" s="274"/>
      <c r="C7" s="274"/>
      <c r="D7" s="274"/>
      <c r="E7" s="274"/>
      <c r="F7" s="274"/>
      <c r="G7" s="274"/>
      <c r="H7" s="274"/>
    </row>
    <row r="8" spans="1:17" s="28" customFormat="1" ht="81" customHeight="1" thickBot="1">
      <c r="A8" s="275" t="s">
        <v>135</v>
      </c>
      <c r="B8" s="275"/>
      <c r="C8" s="275"/>
      <c r="D8" s="275"/>
      <c r="E8" s="275"/>
      <c r="F8" s="275"/>
      <c r="G8" s="275"/>
      <c r="H8" s="275"/>
      <c r="I8" s="27"/>
    </row>
    <row r="9" spans="1:17" ht="26.25" thickBot="1">
      <c r="A9" s="155" t="s">
        <v>0</v>
      </c>
      <c r="B9" s="117" t="s">
        <v>1</v>
      </c>
      <c r="C9" s="118" t="s">
        <v>2</v>
      </c>
      <c r="D9" s="118" t="s">
        <v>3</v>
      </c>
      <c r="E9" s="118" t="s">
        <v>11</v>
      </c>
      <c r="F9" s="118" t="s">
        <v>12</v>
      </c>
      <c r="G9" s="118" t="s">
        <v>59</v>
      </c>
      <c r="H9" s="156" t="s">
        <v>13</v>
      </c>
      <c r="I9">
        <v>1.2344999999999999</v>
      </c>
      <c r="J9">
        <v>1.2764</v>
      </c>
    </row>
    <row r="10" spans="1:17">
      <c r="A10" s="119" t="s">
        <v>142</v>
      </c>
      <c r="B10" s="119"/>
      <c r="C10" s="119"/>
      <c r="D10" s="208" t="s">
        <v>4</v>
      </c>
      <c r="E10" s="120"/>
      <c r="F10" s="120"/>
      <c r="G10" s="121"/>
      <c r="H10" s="157"/>
    </row>
    <row r="11" spans="1:17" s="2" customFormat="1" ht="14.25">
      <c r="A11" s="122" t="s">
        <v>63</v>
      </c>
      <c r="B11" s="122">
        <v>102</v>
      </c>
      <c r="C11" s="123"/>
      <c r="D11" s="124" t="s">
        <v>136</v>
      </c>
      <c r="E11" s="125"/>
      <c r="F11" s="126"/>
      <c r="G11" s="127"/>
      <c r="H11" s="136"/>
      <c r="I11" s="3"/>
      <c r="J11" s="3"/>
      <c r="K11" s="3"/>
      <c r="L11" s="3"/>
      <c r="M11" s="3"/>
      <c r="N11" s="3"/>
      <c r="O11" s="3"/>
      <c r="P11" s="3"/>
      <c r="Q11" s="5"/>
    </row>
    <row r="12" spans="1:17" ht="28.5" customHeight="1">
      <c r="A12" s="122" t="s">
        <v>6</v>
      </c>
      <c r="B12" s="122">
        <v>10201</v>
      </c>
      <c r="C12" s="123" t="s">
        <v>26</v>
      </c>
      <c r="D12" s="124" t="s">
        <v>137</v>
      </c>
      <c r="E12" s="128" t="s">
        <v>5</v>
      </c>
      <c r="F12" s="126">
        <v>30</v>
      </c>
      <c r="G12" s="129">
        <v>18.02</v>
      </c>
      <c r="H12" s="136">
        <f>F12*G12</f>
        <v>540.6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26.25" customHeight="1">
      <c r="A13" s="122" t="s">
        <v>17</v>
      </c>
      <c r="B13" s="122">
        <v>10206</v>
      </c>
      <c r="C13" s="123" t="s">
        <v>26</v>
      </c>
      <c r="D13" s="207" t="s">
        <v>174</v>
      </c>
      <c r="E13" s="128" t="s">
        <v>5</v>
      </c>
      <c r="F13" s="126">
        <v>20</v>
      </c>
      <c r="G13" s="129">
        <v>34.65</v>
      </c>
      <c r="H13" s="136">
        <f t="shared" ref="H13:H65" si="0">F13*G13</f>
        <v>693</v>
      </c>
    </row>
    <row r="14" spans="1:17" ht="40.5" customHeight="1">
      <c r="A14" s="122" t="s">
        <v>62</v>
      </c>
      <c r="B14" s="134">
        <v>10246</v>
      </c>
      <c r="C14" s="123" t="s">
        <v>26</v>
      </c>
      <c r="D14" s="135" t="s">
        <v>138</v>
      </c>
      <c r="E14" s="128" t="s">
        <v>5</v>
      </c>
      <c r="F14" s="126">
        <v>490</v>
      </c>
      <c r="G14" s="129">
        <v>2.6</v>
      </c>
      <c r="H14" s="136">
        <f t="shared" si="0"/>
        <v>1274</v>
      </c>
    </row>
    <row r="15" spans="1:17" ht="28.5" customHeight="1">
      <c r="A15" s="211" t="s">
        <v>57</v>
      </c>
      <c r="B15" s="134">
        <v>10319</v>
      </c>
      <c r="C15" s="123" t="s">
        <v>26</v>
      </c>
      <c r="D15" s="135" t="s">
        <v>140</v>
      </c>
      <c r="E15" s="128" t="s">
        <v>5</v>
      </c>
      <c r="F15" s="126">
        <v>107</v>
      </c>
      <c r="G15" s="129">
        <v>13.03</v>
      </c>
      <c r="H15" s="136">
        <f t="shared" ref="H15" si="1">F15*G15</f>
        <v>1394.21</v>
      </c>
    </row>
    <row r="16" spans="1:17" ht="28.5" customHeight="1">
      <c r="A16" s="266" t="s">
        <v>8</v>
      </c>
      <c r="B16" s="266"/>
      <c r="C16" s="266"/>
      <c r="D16" s="266"/>
      <c r="E16" s="266"/>
      <c r="F16" s="266"/>
      <c r="G16" s="266"/>
      <c r="H16" s="160">
        <f>SUM(H12:H15)</f>
        <v>3901.81</v>
      </c>
    </row>
    <row r="17" spans="1:8" ht="23.25" customHeight="1">
      <c r="A17" s="212" t="s">
        <v>192</v>
      </c>
      <c r="B17" s="184">
        <v>3</v>
      </c>
      <c r="C17" s="123"/>
      <c r="D17" s="210" t="s">
        <v>139</v>
      </c>
      <c r="E17" s="185"/>
      <c r="F17" s="186"/>
      <c r="G17" s="187"/>
      <c r="H17" s="136"/>
    </row>
    <row r="18" spans="1:8">
      <c r="A18" s="183" t="s">
        <v>193</v>
      </c>
      <c r="B18" s="184">
        <v>301</v>
      </c>
      <c r="C18" s="123"/>
      <c r="D18" s="209" t="s">
        <v>143</v>
      </c>
      <c r="E18" s="185"/>
      <c r="F18" s="186"/>
      <c r="G18" s="187"/>
      <c r="H18" s="136"/>
    </row>
    <row r="19" spans="1:8">
      <c r="A19" s="183" t="s">
        <v>194</v>
      </c>
      <c r="B19" s="182">
        <v>10208</v>
      </c>
      <c r="C19" s="188" t="s">
        <v>26</v>
      </c>
      <c r="D19" s="189" t="s">
        <v>101</v>
      </c>
      <c r="E19" s="190" t="s">
        <v>5</v>
      </c>
      <c r="F19" s="186">
        <v>4</v>
      </c>
      <c r="G19" s="191">
        <v>6.41</v>
      </c>
      <c r="H19" s="136">
        <f t="shared" si="0"/>
        <v>25.64</v>
      </c>
    </row>
    <row r="20" spans="1:8" ht="27.75" customHeight="1">
      <c r="A20" s="183" t="s">
        <v>195</v>
      </c>
      <c r="B20" s="131">
        <v>30101</v>
      </c>
      <c r="C20" s="188" t="s">
        <v>26</v>
      </c>
      <c r="D20" s="132" t="s">
        <v>144</v>
      </c>
      <c r="E20" s="190" t="s">
        <v>7</v>
      </c>
      <c r="F20" s="192">
        <v>6</v>
      </c>
      <c r="G20" s="193">
        <v>39.659999999999997</v>
      </c>
      <c r="H20" s="136">
        <f t="shared" si="0"/>
        <v>237.95999999999998</v>
      </c>
    </row>
    <row r="21" spans="1:8" ht="26.25" customHeight="1">
      <c r="A21" s="183" t="s">
        <v>196</v>
      </c>
      <c r="B21" s="131">
        <v>30119</v>
      </c>
      <c r="C21" s="188" t="s">
        <v>26</v>
      </c>
      <c r="D21" s="132" t="s">
        <v>145</v>
      </c>
      <c r="E21" s="190" t="s">
        <v>5</v>
      </c>
      <c r="F21" s="192">
        <v>6</v>
      </c>
      <c r="G21" s="193">
        <v>6.82</v>
      </c>
      <c r="H21" s="136">
        <f t="shared" si="0"/>
        <v>40.92</v>
      </c>
    </row>
    <row r="22" spans="1:8">
      <c r="A22" s="183" t="s">
        <v>197</v>
      </c>
      <c r="B22" s="131">
        <v>302</v>
      </c>
      <c r="C22" s="188" t="s">
        <v>26</v>
      </c>
      <c r="D22" s="140" t="s">
        <v>146</v>
      </c>
      <c r="E22" s="190"/>
      <c r="F22" s="192"/>
      <c r="G22" s="193"/>
      <c r="H22" s="136"/>
    </row>
    <row r="23" spans="1:8" ht="26.25" customHeight="1">
      <c r="A23" s="183" t="s">
        <v>198</v>
      </c>
      <c r="B23" s="150">
        <v>30201</v>
      </c>
      <c r="C23" s="188" t="s">
        <v>26</v>
      </c>
      <c r="D23" s="151" t="s">
        <v>147</v>
      </c>
      <c r="E23" s="190" t="s">
        <v>7</v>
      </c>
      <c r="F23" s="194">
        <v>6</v>
      </c>
      <c r="G23" s="143">
        <v>42.71</v>
      </c>
      <c r="H23" s="136">
        <f t="shared" si="0"/>
        <v>256.26</v>
      </c>
    </row>
    <row r="24" spans="1:8" ht="17.25" customHeight="1">
      <c r="A24" s="266" t="s">
        <v>8</v>
      </c>
      <c r="B24" s="266"/>
      <c r="C24" s="266"/>
      <c r="D24" s="266"/>
      <c r="E24" s="266"/>
      <c r="F24" s="266"/>
      <c r="G24" s="266"/>
      <c r="H24" s="160">
        <f>SUM(H19:H23)</f>
        <v>560.78</v>
      </c>
    </row>
    <row r="25" spans="1:8" ht="30" customHeight="1">
      <c r="A25" s="183" t="s">
        <v>141</v>
      </c>
      <c r="B25" s="150">
        <v>506</v>
      </c>
      <c r="C25" s="188" t="s">
        <v>26</v>
      </c>
      <c r="D25" s="213" t="s">
        <v>148</v>
      </c>
      <c r="E25" s="125"/>
      <c r="F25" s="194"/>
      <c r="G25" s="143"/>
      <c r="H25" s="136"/>
    </row>
    <row r="26" spans="1:8" ht="38.25" customHeight="1">
      <c r="A26" s="183" t="s">
        <v>60</v>
      </c>
      <c r="B26" s="150">
        <v>50606</v>
      </c>
      <c r="C26" s="188" t="s">
        <v>26</v>
      </c>
      <c r="D26" s="151" t="s">
        <v>149</v>
      </c>
      <c r="E26" s="125" t="s">
        <v>5</v>
      </c>
      <c r="F26" s="194">
        <v>18</v>
      </c>
      <c r="G26" s="143">
        <v>45.34</v>
      </c>
      <c r="H26" s="136">
        <f t="shared" si="0"/>
        <v>816.12000000000012</v>
      </c>
    </row>
    <row r="27" spans="1:8">
      <c r="A27" s="266" t="s">
        <v>8</v>
      </c>
      <c r="B27" s="266"/>
      <c r="C27" s="266"/>
      <c r="D27" s="266"/>
      <c r="E27" s="266"/>
      <c r="F27" s="266"/>
      <c r="G27" s="266"/>
      <c r="H27" s="160">
        <f>SUM(H26)</f>
        <v>816.12000000000012</v>
      </c>
    </row>
    <row r="28" spans="1:8">
      <c r="A28" s="123" t="s">
        <v>199</v>
      </c>
      <c r="B28" s="154">
        <v>802</v>
      </c>
      <c r="C28" s="188"/>
      <c r="D28" s="138" t="s">
        <v>150</v>
      </c>
      <c r="E28" s="154"/>
      <c r="F28" s="154"/>
      <c r="G28" s="154"/>
      <c r="H28" s="136">
        <f t="shared" si="0"/>
        <v>0</v>
      </c>
    </row>
    <row r="29" spans="1:8" ht="53.25" customHeight="1">
      <c r="A29" s="122" t="s">
        <v>61</v>
      </c>
      <c r="B29" s="128">
        <v>80201</v>
      </c>
      <c r="C29" s="188" t="s">
        <v>26</v>
      </c>
      <c r="D29" s="135" t="s">
        <v>151</v>
      </c>
      <c r="E29" s="128" t="s">
        <v>5</v>
      </c>
      <c r="F29" s="130">
        <v>0.9</v>
      </c>
      <c r="G29" s="127">
        <v>420.25</v>
      </c>
      <c r="H29" s="136">
        <f t="shared" si="0"/>
        <v>378.22500000000002</v>
      </c>
    </row>
    <row r="30" spans="1:8">
      <c r="A30" s="266" t="s">
        <v>8</v>
      </c>
      <c r="B30" s="266"/>
      <c r="C30" s="266"/>
      <c r="D30" s="266"/>
      <c r="E30" s="266"/>
      <c r="F30" s="266"/>
      <c r="G30" s="266"/>
      <c r="H30" s="160">
        <f>H29</f>
        <v>378.22500000000002</v>
      </c>
    </row>
    <row r="31" spans="1:8">
      <c r="A31" s="159" t="s">
        <v>200</v>
      </c>
      <c r="B31" s="159">
        <v>902</v>
      </c>
      <c r="C31" s="159"/>
      <c r="D31" s="140" t="s">
        <v>152</v>
      </c>
      <c r="E31" s="125"/>
      <c r="F31" s="124"/>
      <c r="G31" s="141"/>
      <c r="H31" s="136"/>
    </row>
    <row r="32" spans="1:8" ht="66" customHeight="1">
      <c r="A32" s="122" t="s">
        <v>58</v>
      </c>
      <c r="B32" s="122">
        <v>90102</v>
      </c>
      <c r="C32" s="188" t="s">
        <v>26</v>
      </c>
      <c r="D32" s="124" t="s">
        <v>239</v>
      </c>
      <c r="E32" s="128" t="s">
        <v>7</v>
      </c>
      <c r="F32" s="130">
        <v>20</v>
      </c>
      <c r="G32" s="142">
        <v>71.709999999999994</v>
      </c>
      <c r="H32" s="136">
        <f t="shared" si="0"/>
        <v>1434.1999999999998</v>
      </c>
    </row>
    <row r="33" spans="1:9" ht="40.5" customHeight="1">
      <c r="A33" s="122" t="s">
        <v>58</v>
      </c>
      <c r="B33" s="122">
        <v>90202</v>
      </c>
      <c r="C33" s="188" t="s">
        <v>26</v>
      </c>
      <c r="D33" s="124" t="s">
        <v>240</v>
      </c>
      <c r="E33" s="128" t="s">
        <v>7</v>
      </c>
      <c r="F33" s="130">
        <v>20</v>
      </c>
      <c r="G33" s="142">
        <v>42.96</v>
      </c>
      <c r="H33" s="136">
        <f t="shared" ref="H33" si="2">F33*G33</f>
        <v>859.2</v>
      </c>
    </row>
    <row r="34" spans="1:9">
      <c r="A34" s="245" t="s">
        <v>8</v>
      </c>
      <c r="B34" s="246"/>
      <c r="C34" s="246"/>
      <c r="D34" s="246"/>
      <c r="E34" s="246"/>
      <c r="F34" s="246"/>
      <c r="G34" s="247"/>
      <c r="H34" s="160">
        <f>H32+H33</f>
        <v>2293.3999999999996</v>
      </c>
    </row>
    <row r="35" spans="1:9">
      <c r="A35" s="159" t="s">
        <v>201</v>
      </c>
      <c r="B35" s="159">
        <v>6</v>
      </c>
      <c r="C35" s="159"/>
      <c r="D35" s="140" t="s">
        <v>54</v>
      </c>
      <c r="E35" s="125"/>
      <c r="F35" s="124"/>
      <c r="G35" s="141"/>
      <c r="H35" s="136"/>
    </row>
    <row r="36" spans="1:9" ht="58.5" customHeight="1">
      <c r="A36" s="122" t="s">
        <v>202</v>
      </c>
      <c r="B36" s="122">
        <v>617</v>
      </c>
      <c r="C36" s="188" t="s">
        <v>26</v>
      </c>
      <c r="D36" s="144" t="s">
        <v>175</v>
      </c>
      <c r="E36" s="128"/>
      <c r="F36" s="130"/>
      <c r="G36" s="142"/>
      <c r="H36" s="136"/>
    </row>
    <row r="37" spans="1:9" ht="51">
      <c r="A37" s="127" t="s">
        <v>203</v>
      </c>
      <c r="B37" s="128">
        <v>61701</v>
      </c>
      <c r="C37" s="188" t="s">
        <v>26</v>
      </c>
      <c r="D37" s="215" t="s">
        <v>176</v>
      </c>
      <c r="E37" s="127" t="s">
        <v>11</v>
      </c>
      <c r="F37" s="148">
        <v>2</v>
      </c>
      <c r="G37" s="214">
        <v>576.87</v>
      </c>
      <c r="H37" s="136">
        <f t="shared" si="0"/>
        <v>1153.74</v>
      </c>
    </row>
    <row r="38" spans="1:9" ht="105.75" customHeight="1">
      <c r="A38" s="127" t="s">
        <v>204</v>
      </c>
      <c r="B38" s="122">
        <v>619</v>
      </c>
      <c r="C38" s="188" t="s">
        <v>26</v>
      </c>
      <c r="D38" s="144" t="s">
        <v>177</v>
      </c>
      <c r="E38" s="128"/>
      <c r="F38" s="130"/>
      <c r="G38" s="142"/>
      <c r="H38" s="136"/>
    </row>
    <row r="39" spans="1:9" ht="84" customHeight="1">
      <c r="A39" s="127" t="s">
        <v>204</v>
      </c>
      <c r="B39" s="128">
        <v>61902</v>
      </c>
      <c r="C39" s="188" t="s">
        <v>26</v>
      </c>
      <c r="D39" s="215" t="s">
        <v>178</v>
      </c>
      <c r="E39" s="127" t="s">
        <v>11</v>
      </c>
      <c r="F39" s="148">
        <v>2</v>
      </c>
      <c r="G39" s="216">
        <v>769.5</v>
      </c>
      <c r="H39" s="136">
        <f t="shared" ref="H39" si="3">F39*G39</f>
        <v>1539</v>
      </c>
    </row>
    <row r="40" spans="1:9" ht="25.5" customHeight="1">
      <c r="A40" s="127" t="s">
        <v>205</v>
      </c>
      <c r="B40" s="122">
        <v>73813</v>
      </c>
      <c r="C40" s="188" t="s">
        <v>179</v>
      </c>
      <c r="D40" s="144" t="s">
        <v>180</v>
      </c>
      <c r="E40" s="128"/>
      <c r="F40" s="130"/>
      <c r="G40" s="142"/>
      <c r="H40" s="136"/>
    </row>
    <row r="41" spans="1:9" ht="42" customHeight="1">
      <c r="A41" s="127" t="s">
        <v>206</v>
      </c>
      <c r="B41" s="128">
        <v>84842</v>
      </c>
      <c r="C41" s="188" t="s">
        <v>179</v>
      </c>
      <c r="D41" s="215" t="s">
        <v>181</v>
      </c>
      <c r="E41" s="128" t="s">
        <v>5</v>
      </c>
      <c r="F41" s="148">
        <v>10.56</v>
      </c>
      <c r="G41" s="216">
        <v>498</v>
      </c>
      <c r="H41" s="136">
        <f t="shared" ref="H41" si="4">F41*G41</f>
        <v>5258.88</v>
      </c>
    </row>
    <row r="42" spans="1:9">
      <c r="A42" s="266" t="s">
        <v>8</v>
      </c>
      <c r="B42" s="266"/>
      <c r="C42" s="266"/>
      <c r="D42" s="266"/>
      <c r="E42" s="266"/>
      <c r="F42" s="266"/>
      <c r="G42" s="266"/>
      <c r="H42" s="160">
        <f>H37+H39+H41</f>
        <v>7951.62</v>
      </c>
    </row>
    <row r="43" spans="1:9">
      <c r="A43" s="127" t="s">
        <v>207</v>
      </c>
      <c r="B43" s="123">
        <v>1102</v>
      </c>
      <c r="C43" s="188" t="s">
        <v>26</v>
      </c>
      <c r="D43" s="140" t="s">
        <v>153</v>
      </c>
      <c r="E43" s="125"/>
      <c r="F43" s="124"/>
      <c r="G43" s="141"/>
      <c r="H43" s="136"/>
    </row>
    <row r="44" spans="1:9" ht="24" customHeight="1">
      <c r="A44" s="127" t="s">
        <v>208</v>
      </c>
      <c r="B44" s="131">
        <v>110210</v>
      </c>
      <c r="C44" s="188" t="s">
        <v>26</v>
      </c>
      <c r="D44" s="124" t="s">
        <v>154</v>
      </c>
      <c r="E44" s="128" t="s">
        <v>5</v>
      </c>
      <c r="F44" s="130">
        <v>30</v>
      </c>
      <c r="G44" s="143">
        <v>52.95</v>
      </c>
      <c r="H44" s="136">
        <f t="shared" si="0"/>
        <v>1588.5</v>
      </c>
    </row>
    <row r="45" spans="1:9">
      <c r="A45" s="266" t="s">
        <v>8</v>
      </c>
      <c r="B45" s="266"/>
      <c r="C45" s="266"/>
      <c r="D45" s="266"/>
      <c r="E45" s="266"/>
      <c r="F45" s="266"/>
      <c r="G45" s="266"/>
      <c r="H45" s="160">
        <f>H44</f>
        <v>1588.5</v>
      </c>
    </row>
    <row r="46" spans="1:9" ht="38.25">
      <c r="A46" s="159" t="s">
        <v>209</v>
      </c>
      <c r="B46" s="159">
        <v>1103</v>
      </c>
      <c r="C46" s="188" t="s">
        <v>26</v>
      </c>
      <c r="D46" s="140" t="s">
        <v>155</v>
      </c>
      <c r="E46" s="153"/>
      <c r="F46" s="126"/>
      <c r="G46" s="143"/>
      <c r="H46" s="136"/>
    </row>
    <row r="47" spans="1:9" ht="39" customHeight="1">
      <c r="A47" s="122" t="s">
        <v>210</v>
      </c>
      <c r="B47" s="131">
        <v>110302</v>
      </c>
      <c r="C47" s="188" t="s">
        <v>26</v>
      </c>
      <c r="D47" s="124" t="s">
        <v>156</v>
      </c>
      <c r="E47" s="128" t="s">
        <v>5</v>
      </c>
      <c r="F47" s="126">
        <v>25</v>
      </c>
      <c r="G47" s="143">
        <v>46.77</v>
      </c>
      <c r="H47" s="136">
        <f t="shared" si="0"/>
        <v>1169.25</v>
      </c>
    </row>
    <row r="48" spans="1:9">
      <c r="A48" s="245" t="s">
        <v>8</v>
      </c>
      <c r="B48" s="246"/>
      <c r="C48" s="246"/>
      <c r="D48" s="246"/>
      <c r="E48" s="246"/>
      <c r="F48" s="246"/>
      <c r="G48" s="247"/>
      <c r="H48" s="160">
        <f>H47</f>
        <v>1169.25</v>
      </c>
      <c r="I48" s="198">
        <f>H45+H48</f>
        <v>2757.75</v>
      </c>
    </row>
    <row r="49" spans="1:16">
      <c r="A49" s="123" t="s">
        <v>211</v>
      </c>
      <c r="B49" s="122">
        <v>13</v>
      </c>
      <c r="C49" s="188"/>
      <c r="D49" s="144" t="s">
        <v>56</v>
      </c>
      <c r="E49" s="144"/>
      <c r="F49" s="144"/>
      <c r="G49" s="145"/>
      <c r="H49" s="136"/>
    </row>
    <row r="50" spans="1:16" ht="51.75">
      <c r="A50" s="122" t="s">
        <v>212</v>
      </c>
      <c r="B50" s="139">
        <v>130103</v>
      </c>
      <c r="C50" s="188" t="s">
        <v>26</v>
      </c>
      <c r="D50" s="133" t="s">
        <v>157</v>
      </c>
      <c r="E50" s="128" t="s">
        <v>5</v>
      </c>
      <c r="F50" s="130">
        <v>30</v>
      </c>
      <c r="G50" s="129">
        <v>17.32</v>
      </c>
      <c r="H50" s="136">
        <f t="shared" ref="H50:H51" si="5">F50*G50</f>
        <v>519.6</v>
      </c>
    </row>
    <row r="51" spans="1:16" ht="28.5" customHeight="1">
      <c r="A51" s="122" t="s">
        <v>213</v>
      </c>
      <c r="B51" s="139">
        <v>130112</v>
      </c>
      <c r="C51" s="188" t="s">
        <v>26</v>
      </c>
      <c r="D51" s="133" t="s">
        <v>158</v>
      </c>
      <c r="E51" s="128" t="s">
        <v>5</v>
      </c>
      <c r="F51" s="130">
        <v>30</v>
      </c>
      <c r="G51" s="129">
        <v>34.479999999999997</v>
      </c>
      <c r="H51" s="136">
        <f t="shared" si="5"/>
        <v>1034.3999999999999</v>
      </c>
    </row>
    <row r="52" spans="1:16" s="2" customFormat="1" ht="51" customHeight="1">
      <c r="A52" s="122" t="s">
        <v>214</v>
      </c>
      <c r="B52" s="139">
        <v>130219</v>
      </c>
      <c r="C52" s="188" t="s">
        <v>26</v>
      </c>
      <c r="D52" s="207" t="s">
        <v>159</v>
      </c>
      <c r="E52" s="128" t="s">
        <v>5</v>
      </c>
      <c r="F52" s="130">
        <v>30</v>
      </c>
      <c r="G52" s="129">
        <v>62.4</v>
      </c>
      <c r="H52" s="136">
        <f t="shared" si="0"/>
        <v>1872</v>
      </c>
      <c r="I52" s="3"/>
      <c r="J52" s="3"/>
      <c r="K52" s="3"/>
      <c r="L52" s="3"/>
      <c r="M52" s="3"/>
      <c r="N52" s="3"/>
      <c r="O52" s="3"/>
      <c r="P52" s="3"/>
    </row>
    <row r="53" spans="1:16" s="2" customFormat="1" ht="63.75" customHeight="1">
      <c r="A53" s="122" t="s">
        <v>215</v>
      </c>
      <c r="B53" s="139">
        <v>120201</v>
      </c>
      <c r="C53" s="188" t="s">
        <v>26</v>
      </c>
      <c r="D53" s="133" t="s">
        <v>190</v>
      </c>
      <c r="E53" s="128" t="s">
        <v>5</v>
      </c>
      <c r="F53" s="130">
        <v>20</v>
      </c>
      <c r="G53" s="129">
        <v>45.77</v>
      </c>
      <c r="H53" s="136">
        <f t="shared" si="0"/>
        <v>915.40000000000009</v>
      </c>
      <c r="I53" s="3"/>
      <c r="J53" s="3"/>
      <c r="K53" s="3"/>
      <c r="L53" s="3"/>
      <c r="M53" s="3"/>
      <c r="N53" s="3"/>
      <c r="O53" s="3"/>
      <c r="P53" s="3"/>
    </row>
    <row r="54" spans="1:16">
      <c r="A54" s="245" t="s">
        <v>8</v>
      </c>
      <c r="B54" s="246"/>
      <c r="C54" s="246"/>
      <c r="D54" s="246"/>
      <c r="E54" s="246"/>
      <c r="F54" s="246"/>
      <c r="G54" s="247"/>
      <c r="H54" s="160">
        <f>SUM(H50:H53)</f>
        <v>4341.3999999999996</v>
      </c>
    </row>
    <row r="55" spans="1:16">
      <c r="A55" s="123" t="s">
        <v>216</v>
      </c>
      <c r="B55" s="122">
        <v>1407</v>
      </c>
      <c r="C55" s="188"/>
      <c r="D55" s="144" t="s">
        <v>160</v>
      </c>
      <c r="E55" s="128"/>
      <c r="F55" s="128"/>
      <c r="G55" s="129"/>
      <c r="H55" s="136"/>
    </row>
    <row r="56" spans="1:16" ht="30" customHeight="1">
      <c r="A56" s="122" t="s">
        <v>217</v>
      </c>
      <c r="B56" s="139">
        <v>140701</v>
      </c>
      <c r="C56" s="188" t="s">
        <v>26</v>
      </c>
      <c r="D56" s="146" t="s">
        <v>162</v>
      </c>
      <c r="E56" s="134" t="s">
        <v>161</v>
      </c>
      <c r="F56" s="130">
        <v>3</v>
      </c>
      <c r="G56" s="129">
        <v>72.05</v>
      </c>
      <c r="H56" s="136">
        <f t="shared" si="0"/>
        <v>216.14999999999998</v>
      </c>
    </row>
    <row r="57" spans="1:16" ht="27.75" customHeight="1">
      <c r="A57" s="122" t="s">
        <v>218</v>
      </c>
      <c r="B57" s="139">
        <v>141410</v>
      </c>
      <c r="C57" s="188" t="s">
        <v>26</v>
      </c>
      <c r="D57" s="146" t="s">
        <v>163</v>
      </c>
      <c r="E57" s="134" t="s">
        <v>14</v>
      </c>
      <c r="F57" s="130">
        <v>3</v>
      </c>
      <c r="G57" s="129">
        <v>17.3</v>
      </c>
      <c r="H57" s="136">
        <f t="shared" si="0"/>
        <v>51.900000000000006</v>
      </c>
    </row>
    <row r="58" spans="1:16" ht="40.5" customHeight="1">
      <c r="A58" s="122" t="s">
        <v>219</v>
      </c>
      <c r="B58" s="139">
        <v>170351</v>
      </c>
      <c r="C58" s="188" t="s">
        <v>26</v>
      </c>
      <c r="D58" s="133" t="s">
        <v>164</v>
      </c>
      <c r="E58" s="134" t="s">
        <v>55</v>
      </c>
      <c r="F58" s="130">
        <v>3</v>
      </c>
      <c r="G58" s="129">
        <v>217.69</v>
      </c>
      <c r="H58" s="136">
        <f t="shared" si="0"/>
        <v>653.06999999999994</v>
      </c>
    </row>
    <row r="59" spans="1:16" ht="18.75" customHeight="1">
      <c r="A59" s="122" t="s">
        <v>220</v>
      </c>
      <c r="B59" s="139">
        <v>170220</v>
      </c>
      <c r="C59" s="188" t="s">
        <v>26</v>
      </c>
      <c r="D59" s="133" t="s">
        <v>182</v>
      </c>
      <c r="E59" s="128" t="s">
        <v>5</v>
      </c>
      <c r="F59" s="130">
        <v>1.6</v>
      </c>
      <c r="G59" s="129">
        <v>311.8</v>
      </c>
      <c r="H59" s="136">
        <f t="shared" ref="H59:H60" si="6">F59*G59</f>
        <v>498.88000000000005</v>
      </c>
    </row>
    <row r="60" spans="1:16" ht="45" customHeight="1">
      <c r="A60" s="122" t="s">
        <v>221</v>
      </c>
      <c r="B60" s="139">
        <v>170315</v>
      </c>
      <c r="C60" s="188" t="s">
        <v>26</v>
      </c>
      <c r="D60" s="133" t="s">
        <v>183</v>
      </c>
      <c r="E60" s="134" t="s">
        <v>55</v>
      </c>
      <c r="F60" s="130">
        <v>2</v>
      </c>
      <c r="G60" s="129">
        <v>86.12</v>
      </c>
      <c r="H60" s="136">
        <f t="shared" si="6"/>
        <v>172.24</v>
      </c>
    </row>
    <row r="61" spans="1:16" ht="53.25" customHeight="1">
      <c r="A61" s="122" t="s">
        <v>222</v>
      </c>
      <c r="B61" s="139">
        <v>170512</v>
      </c>
      <c r="C61" s="188" t="s">
        <v>26</v>
      </c>
      <c r="D61" s="133" t="s">
        <v>184</v>
      </c>
      <c r="E61" s="134" t="s">
        <v>55</v>
      </c>
      <c r="F61" s="130">
        <v>2</v>
      </c>
      <c r="G61" s="129">
        <v>324.83999999999997</v>
      </c>
      <c r="H61" s="136">
        <f t="shared" ref="H61:H62" si="7">F61*G61</f>
        <v>649.67999999999995</v>
      </c>
    </row>
    <row r="62" spans="1:16" ht="78" customHeight="1">
      <c r="A62" s="122" t="s">
        <v>223</v>
      </c>
      <c r="B62" s="139">
        <v>170101</v>
      </c>
      <c r="C62" s="188" t="s">
        <v>26</v>
      </c>
      <c r="D62" s="133" t="s">
        <v>191</v>
      </c>
      <c r="E62" s="134" t="s">
        <v>55</v>
      </c>
      <c r="F62" s="130">
        <v>2</v>
      </c>
      <c r="G62" s="129">
        <v>367.6</v>
      </c>
      <c r="H62" s="136">
        <f t="shared" si="7"/>
        <v>735.2</v>
      </c>
    </row>
    <row r="63" spans="1:16">
      <c r="A63" s="245" t="s">
        <v>8</v>
      </c>
      <c r="B63" s="246"/>
      <c r="C63" s="246"/>
      <c r="D63" s="246"/>
      <c r="E63" s="246"/>
      <c r="F63" s="246"/>
      <c r="G63" s="247"/>
      <c r="H63" s="160">
        <f>SUM(H56:H61)</f>
        <v>2241.92</v>
      </c>
    </row>
    <row r="64" spans="1:16">
      <c r="A64" s="123" t="s">
        <v>224</v>
      </c>
      <c r="B64" s="122">
        <v>18</v>
      </c>
      <c r="C64" s="188"/>
      <c r="D64" s="138" t="s">
        <v>134</v>
      </c>
      <c r="E64" s="128"/>
      <c r="F64" s="128"/>
      <c r="G64" s="129"/>
      <c r="H64" s="136"/>
    </row>
    <row r="65" spans="1:9" ht="32.25" customHeight="1">
      <c r="A65" s="122" t="s">
        <v>225</v>
      </c>
      <c r="B65" s="139">
        <v>151402</v>
      </c>
      <c r="C65" s="188" t="s">
        <v>26</v>
      </c>
      <c r="D65" s="207" t="s">
        <v>165</v>
      </c>
      <c r="E65" s="128" t="s">
        <v>14</v>
      </c>
      <c r="F65" s="130">
        <v>100</v>
      </c>
      <c r="G65" s="129">
        <v>4.42</v>
      </c>
      <c r="H65" s="136">
        <f t="shared" si="0"/>
        <v>442</v>
      </c>
      <c r="I65" s="1"/>
    </row>
    <row r="66" spans="1:9" ht="69.75" customHeight="1">
      <c r="A66" s="122" t="s">
        <v>226</v>
      </c>
      <c r="B66" s="139">
        <v>180109</v>
      </c>
      <c r="C66" s="188" t="s">
        <v>26</v>
      </c>
      <c r="D66" s="217" t="s">
        <v>185</v>
      </c>
      <c r="E66" s="134" t="s">
        <v>55</v>
      </c>
      <c r="F66" s="130">
        <v>8</v>
      </c>
      <c r="G66" s="129">
        <v>64.75</v>
      </c>
      <c r="H66" s="136">
        <f t="shared" ref="H66:H67" si="8">F66*G66</f>
        <v>518</v>
      </c>
      <c r="I66" s="1"/>
    </row>
    <row r="67" spans="1:9" ht="30" customHeight="1">
      <c r="A67" s="122" t="s">
        <v>227</v>
      </c>
      <c r="B67" s="139">
        <v>180201</v>
      </c>
      <c r="C67" s="188" t="s">
        <v>26</v>
      </c>
      <c r="D67" s="207" t="s">
        <v>186</v>
      </c>
      <c r="E67" s="134" t="s">
        <v>55</v>
      </c>
      <c r="F67" s="130">
        <v>8</v>
      </c>
      <c r="G67" s="129">
        <v>22.98</v>
      </c>
      <c r="H67" s="136">
        <f t="shared" si="8"/>
        <v>183.84</v>
      </c>
      <c r="I67" s="1"/>
    </row>
    <row r="68" spans="1:9" ht="30" customHeight="1">
      <c r="A68" s="122" t="s">
        <v>228</v>
      </c>
      <c r="B68" s="139">
        <v>180204</v>
      </c>
      <c r="C68" s="188" t="s">
        <v>26</v>
      </c>
      <c r="D68" s="207" t="s">
        <v>187</v>
      </c>
      <c r="E68" s="134" t="s">
        <v>55</v>
      </c>
      <c r="F68" s="130">
        <v>3</v>
      </c>
      <c r="G68" s="129">
        <v>19.45</v>
      </c>
      <c r="H68" s="136">
        <f t="shared" ref="H68" si="9">F68*G68</f>
        <v>58.349999999999994</v>
      </c>
      <c r="I68" s="1"/>
    </row>
    <row r="69" spans="1:9" ht="75.75" customHeight="1">
      <c r="A69" s="122" t="s">
        <v>229</v>
      </c>
      <c r="B69" s="139">
        <v>180702</v>
      </c>
      <c r="C69" s="188" t="s">
        <v>26</v>
      </c>
      <c r="D69" s="207" t="s">
        <v>188</v>
      </c>
      <c r="E69" s="134" t="s">
        <v>55</v>
      </c>
      <c r="F69" s="130">
        <v>4</v>
      </c>
      <c r="G69" s="129">
        <v>158.16</v>
      </c>
      <c r="H69" s="136">
        <f t="shared" ref="H69:H70" si="10">F69*G69</f>
        <v>632.64</v>
      </c>
      <c r="I69" s="1"/>
    </row>
    <row r="70" spans="1:9" ht="30" customHeight="1">
      <c r="A70" s="122" t="s">
        <v>230</v>
      </c>
      <c r="B70" s="139">
        <v>151132</v>
      </c>
      <c r="C70" s="188" t="s">
        <v>26</v>
      </c>
      <c r="D70" s="207" t="s">
        <v>189</v>
      </c>
      <c r="E70" s="134" t="s">
        <v>14</v>
      </c>
      <c r="F70" s="130">
        <v>50</v>
      </c>
      <c r="G70" s="129">
        <v>7.08</v>
      </c>
      <c r="H70" s="136">
        <f t="shared" si="10"/>
        <v>354</v>
      </c>
      <c r="I70" s="1"/>
    </row>
    <row r="71" spans="1:9">
      <c r="A71" s="245" t="s">
        <v>8</v>
      </c>
      <c r="B71" s="246"/>
      <c r="C71" s="246"/>
      <c r="D71" s="246"/>
      <c r="E71" s="246"/>
      <c r="F71" s="246"/>
      <c r="G71" s="247"/>
      <c r="H71" s="137">
        <f>SUM(H65:H70)</f>
        <v>2188.83</v>
      </c>
    </row>
    <row r="72" spans="1:9">
      <c r="A72" s="123" t="s">
        <v>231</v>
      </c>
      <c r="B72" s="123">
        <v>19</v>
      </c>
      <c r="C72" s="188"/>
      <c r="D72" s="144" t="s">
        <v>9</v>
      </c>
      <c r="E72" s="144"/>
      <c r="F72" s="144"/>
      <c r="G72" s="145"/>
      <c r="H72" s="158"/>
    </row>
    <row r="73" spans="1:9" ht="54" customHeight="1">
      <c r="A73" s="131" t="s">
        <v>232</v>
      </c>
      <c r="B73" s="139">
        <v>190106</v>
      </c>
      <c r="C73" s="188" t="s">
        <v>26</v>
      </c>
      <c r="D73" s="207" t="s">
        <v>166</v>
      </c>
      <c r="E73" s="128" t="s">
        <v>5</v>
      </c>
      <c r="F73" s="130">
        <v>490</v>
      </c>
      <c r="G73" s="129">
        <v>19.66</v>
      </c>
      <c r="H73" s="136">
        <f t="shared" ref="H73:H75" si="11">F73*G73</f>
        <v>9633.4</v>
      </c>
    </row>
    <row r="74" spans="1:9" ht="21" customHeight="1">
      <c r="A74" s="131" t="s">
        <v>233</v>
      </c>
      <c r="B74" s="139">
        <v>1904</v>
      </c>
      <c r="C74" s="188"/>
      <c r="D74" s="152" t="s">
        <v>167</v>
      </c>
      <c r="E74" s="128"/>
      <c r="F74" s="130"/>
      <c r="G74" s="129"/>
      <c r="H74" s="136"/>
    </row>
    <row r="75" spans="1:9" ht="40.5" customHeight="1">
      <c r="A75" s="131" t="s">
        <v>234</v>
      </c>
      <c r="B75" s="139">
        <v>190417</v>
      </c>
      <c r="C75" s="188" t="s">
        <v>26</v>
      </c>
      <c r="D75" s="207" t="s">
        <v>168</v>
      </c>
      <c r="E75" s="128" t="s">
        <v>5</v>
      </c>
      <c r="F75" s="130">
        <v>17</v>
      </c>
      <c r="G75" s="129">
        <v>16.64</v>
      </c>
      <c r="H75" s="136">
        <f t="shared" si="11"/>
        <v>282.88</v>
      </c>
    </row>
    <row r="76" spans="1:9">
      <c r="A76" s="245" t="s">
        <v>8</v>
      </c>
      <c r="B76" s="246"/>
      <c r="C76" s="246"/>
      <c r="D76" s="246"/>
      <c r="E76" s="246"/>
      <c r="F76" s="246"/>
      <c r="G76" s="247"/>
      <c r="H76" s="137">
        <f>SUM(H73:H75)</f>
        <v>9916.2799999999988</v>
      </c>
    </row>
    <row r="77" spans="1:9">
      <c r="A77" s="123" t="s">
        <v>235</v>
      </c>
      <c r="B77" s="122">
        <v>2002</v>
      </c>
      <c r="C77" s="188"/>
      <c r="D77" s="138" t="s">
        <v>169</v>
      </c>
      <c r="E77" s="128"/>
      <c r="F77" s="128"/>
      <c r="G77" s="129"/>
      <c r="H77" s="136"/>
    </row>
    <row r="78" spans="1:9" ht="68.25" customHeight="1">
      <c r="A78" s="122" t="s">
        <v>236</v>
      </c>
      <c r="B78" s="139">
        <v>200209</v>
      </c>
      <c r="C78" s="123" t="s">
        <v>26</v>
      </c>
      <c r="D78" s="207" t="s">
        <v>170</v>
      </c>
      <c r="E78" s="128" t="s">
        <v>5</v>
      </c>
      <c r="F78" s="148">
        <v>34.32</v>
      </c>
      <c r="G78" s="129">
        <v>92.88</v>
      </c>
      <c r="H78" s="136">
        <f t="shared" ref="H78" si="12">F78*G78</f>
        <v>3187.6415999999999</v>
      </c>
    </row>
    <row r="79" spans="1:9">
      <c r="A79" s="245" t="s">
        <v>8</v>
      </c>
      <c r="B79" s="246"/>
      <c r="C79" s="246"/>
      <c r="D79" s="246"/>
      <c r="E79" s="246"/>
      <c r="F79" s="246"/>
      <c r="G79" s="247"/>
      <c r="H79" s="137">
        <f>H78</f>
        <v>3187.6415999999999</v>
      </c>
    </row>
    <row r="80" spans="1:9" ht="25.5">
      <c r="A80" s="149" t="s">
        <v>237</v>
      </c>
      <c r="B80" s="149">
        <v>2001</v>
      </c>
      <c r="C80" s="154"/>
      <c r="D80" s="152" t="s">
        <v>171</v>
      </c>
      <c r="E80" s="154"/>
      <c r="F80" s="154"/>
      <c r="G80" s="154"/>
      <c r="H80" s="137"/>
    </row>
    <row r="81" spans="1:8">
      <c r="A81" s="128" t="s">
        <v>238</v>
      </c>
      <c r="B81" s="139">
        <v>200401</v>
      </c>
      <c r="C81" s="123" t="s">
        <v>26</v>
      </c>
      <c r="D81" s="147" t="s">
        <v>172</v>
      </c>
      <c r="E81" s="128" t="s">
        <v>5</v>
      </c>
      <c r="F81" s="127">
        <v>170</v>
      </c>
      <c r="G81" s="127">
        <v>8.5399999999999991</v>
      </c>
      <c r="H81" s="136">
        <f t="shared" ref="H81" si="13">F81*G81</f>
        <v>1451.8</v>
      </c>
    </row>
    <row r="82" spans="1:8" ht="15.75" thickBot="1">
      <c r="A82" s="245" t="s">
        <v>8</v>
      </c>
      <c r="B82" s="246"/>
      <c r="C82" s="246"/>
      <c r="D82" s="246"/>
      <c r="E82" s="246"/>
      <c r="F82" s="246"/>
      <c r="G82" s="247"/>
      <c r="H82" s="137">
        <f>ROUNDDOWN(H81,2)</f>
        <v>1451.8</v>
      </c>
    </row>
    <row r="83" spans="1:8" ht="15.75" customHeight="1" thickBot="1">
      <c r="A83" s="254" t="s">
        <v>25</v>
      </c>
      <c r="B83" s="255"/>
      <c r="C83" s="255"/>
      <c r="D83" s="255"/>
      <c r="E83" s="255"/>
      <c r="F83" s="255"/>
      <c r="G83" s="256"/>
      <c r="H83" s="161">
        <f>ROUNDDOWN(H16+H24+H27+H30+H34+H42+H45+H48+H54+H63+H71+H76+H79+H82,2)</f>
        <v>41987.57</v>
      </c>
    </row>
    <row r="84" spans="1:8" ht="15.75" customHeight="1">
      <c r="A84" s="248"/>
      <c r="B84" s="249"/>
      <c r="C84" s="249"/>
      <c r="D84" s="249"/>
      <c r="E84" s="249"/>
      <c r="F84" s="249"/>
      <c r="G84" s="249"/>
      <c r="H84" s="250"/>
    </row>
    <row r="85" spans="1:8" ht="29.25" customHeight="1">
      <c r="A85" s="251"/>
      <c r="B85" s="252"/>
      <c r="C85" s="252"/>
      <c r="D85" s="252"/>
      <c r="E85" s="252"/>
      <c r="F85" s="252"/>
      <c r="G85" s="252"/>
      <c r="H85" s="253"/>
    </row>
  </sheetData>
  <mergeCells count="22">
    <mergeCell ref="A48:G48"/>
    <mergeCell ref="A6:H6"/>
    <mergeCell ref="A34:G34"/>
    <mergeCell ref="A7:H7"/>
    <mergeCell ref="A54:G54"/>
    <mergeCell ref="A8:H8"/>
    <mergeCell ref="A42:G42"/>
    <mergeCell ref="A16:G16"/>
    <mergeCell ref="A24:G24"/>
    <mergeCell ref="H1:H4"/>
    <mergeCell ref="C1:G4"/>
    <mergeCell ref="A45:G45"/>
    <mergeCell ref="A1:B4"/>
    <mergeCell ref="A30:G30"/>
    <mergeCell ref="A27:G27"/>
    <mergeCell ref="A63:G63"/>
    <mergeCell ref="A84:H85"/>
    <mergeCell ref="A82:G82"/>
    <mergeCell ref="A71:G71"/>
    <mergeCell ref="A76:G76"/>
    <mergeCell ref="A79:G79"/>
    <mergeCell ref="A83:G83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80" fitToHeight="2" orientation="portrait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shapeId="4373" r:id="rId4">
          <objectPr defaultSize="0" autoPict="0" r:id="rId5">
            <anchor moveWithCells="1" siz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361950</xdr:colOff>
                <xdr:row>3</xdr:row>
                <xdr:rowOff>161925</xdr:rowOff>
              </to>
            </anchor>
          </objectPr>
        </oleObject>
      </mc:Choice>
      <mc:Fallback>
        <oleObject shapeId="43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"/>
  <sheetViews>
    <sheetView topLeftCell="A32" zoomScaleNormal="100" workbookViewId="0">
      <selection activeCell="A8" sqref="A8:G8"/>
    </sheetView>
  </sheetViews>
  <sheetFormatPr defaultRowHeight="15"/>
  <cols>
    <col min="1" max="1" width="9.28515625" bestFit="1" customWidth="1"/>
    <col min="2" max="2" width="37.28515625" bestFit="1" customWidth="1"/>
    <col min="3" max="3" width="14.5703125" bestFit="1" customWidth="1"/>
    <col min="4" max="6" width="14" bestFit="1" customWidth="1"/>
    <col min="7" max="7" width="14.5703125" style="15" bestFit="1" customWidth="1"/>
    <col min="8" max="8" width="9.5703125" bestFit="1" customWidth="1"/>
    <col min="9" max="9" width="12.140625" bestFit="1" customWidth="1"/>
  </cols>
  <sheetData>
    <row r="1" spans="1:15" s="16" customFormat="1" ht="15.75">
      <c r="A1" s="279"/>
      <c r="B1" s="280"/>
      <c r="C1" s="288" t="s">
        <v>100</v>
      </c>
      <c r="D1" s="289"/>
      <c r="E1" s="289"/>
      <c r="F1" s="289"/>
      <c r="G1" s="285"/>
      <c r="H1" s="22"/>
      <c r="I1" s="278"/>
      <c r="J1" s="278"/>
      <c r="K1" s="278"/>
      <c r="L1" s="278"/>
      <c r="M1" s="278"/>
      <c r="N1" s="278"/>
      <c r="O1" s="278"/>
    </row>
    <row r="2" spans="1:15" s="16" customFormat="1" ht="15.75">
      <c r="A2" s="281"/>
      <c r="B2" s="282"/>
      <c r="C2" s="290"/>
      <c r="D2" s="278"/>
      <c r="E2" s="278"/>
      <c r="F2" s="278"/>
      <c r="G2" s="286"/>
      <c r="H2" s="22"/>
      <c r="I2" s="278"/>
      <c r="J2" s="278"/>
      <c r="K2" s="278"/>
      <c r="L2" s="278"/>
      <c r="M2" s="278"/>
      <c r="N2" s="278"/>
      <c r="O2" s="278"/>
    </row>
    <row r="3" spans="1:15" s="16" customFormat="1" ht="15.75">
      <c r="A3" s="281"/>
      <c r="B3" s="282"/>
      <c r="C3" s="290"/>
      <c r="D3" s="278"/>
      <c r="E3" s="278"/>
      <c r="F3" s="278"/>
      <c r="G3" s="286"/>
      <c r="H3" s="22"/>
      <c r="I3" s="278"/>
      <c r="J3" s="278"/>
      <c r="K3" s="278"/>
      <c r="L3" s="278"/>
      <c r="M3" s="278"/>
      <c r="N3" s="278"/>
      <c r="O3" s="278"/>
    </row>
    <row r="4" spans="1:15" s="16" customFormat="1" ht="31.5" customHeight="1">
      <c r="A4" s="283"/>
      <c r="B4" s="284"/>
      <c r="C4" s="291"/>
      <c r="D4" s="292"/>
      <c r="E4" s="292"/>
      <c r="F4" s="292"/>
      <c r="G4" s="287"/>
      <c r="H4" s="22"/>
      <c r="I4" s="278"/>
      <c r="J4" s="278"/>
      <c r="K4" s="278"/>
      <c r="L4" s="278"/>
      <c r="M4" s="278"/>
      <c r="N4" s="278"/>
      <c r="O4" s="278"/>
    </row>
    <row r="5" spans="1:15" s="16" customFormat="1" ht="16.5">
      <c r="A5" s="276" t="s">
        <v>16</v>
      </c>
      <c r="B5" s="277"/>
      <c r="C5" s="277"/>
      <c r="D5" s="277"/>
      <c r="E5" s="277"/>
      <c r="F5" s="277"/>
      <c r="G5" s="10">
        <v>42287</v>
      </c>
      <c r="H5" s="23"/>
      <c r="I5" s="23"/>
      <c r="J5" s="23"/>
      <c r="K5" s="23"/>
      <c r="L5" s="23"/>
      <c r="M5" s="23"/>
      <c r="N5" s="18"/>
      <c r="O5" s="19"/>
    </row>
    <row r="6" spans="1:15" s="16" customFormat="1" ht="16.5">
      <c r="A6" s="276" t="s">
        <v>242</v>
      </c>
      <c r="B6" s="277"/>
      <c r="C6" s="277"/>
      <c r="D6" s="277"/>
      <c r="E6" s="277"/>
      <c r="F6" s="277"/>
      <c r="G6" s="311"/>
      <c r="H6" s="23"/>
      <c r="I6" s="23"/>
      <c r="J6" s="23"/>
      <c r="K6" s="23"/>
      <c r="L6" s="23"/>
      <c r="M6" s="23"/>
      <c r="N6" s="20"/>
      <c r="O6" s="21"/>
    </row>
    <row r="7" spans="1:15" s="17" customFormat="1" ht="18.75" customHeight="1">
      <c r="A7" s="294" t="s">
        <v>243</v>
      </c>
      <c r="B7" s="294"/>
      <c r="C7" s="294"/>
      <c r="D7" s="294"/>
      <c r="E7" s="294"/>
      <c r="F7" s="294"/>
      <c r="G7" s="294"/>
      <c r="H7" s="24"/>
      <c r="I7" s="24"/>
      <c r="J7" s="24"/>
      <c r="K7" s="24"/>
      <c r="L7" s="24"/>
      <c r="M7" s="24"/>
      <c r="N7" s="24"/>
      <c r="O7" s="24"/>
    </row>
    <row r="8" spans="1:15" s="17" customFormat="1" ht="81.75" customHeight="1">
      <c r="A8" s="295" t="s">
        <v>241</v>
      </c>
      <c r="B8" s="295"/>
      <c r="C8" s="295"/>
      <c r="D8" s="295"/>
      <c r="E8" s="295"/>
      <c r="F8" s="295"/>
      <c r="G8" s="295"/>
      <c r="H8" s="25"/>
      <c r="I8" s="25"/>
      <c r="J8" s="25"/>
      <c r="K8" s="25"/>
      <c r="L8" s="25"/>
      <c r="M8" s="25"/>
      <c r="N8" s="25"/>
      <c r="O8" s="25"/>
    </row>
    <row r="9" spans="1:15" s="16" customFormat="1" ht="18.75" customHeight="1">
      <c r="A9" s="296" t="s">
        <v>24</v>
      </c>
      <c r="B9" s="296"/>
      <c r="C9" s="296"/>
      <c r="D9" s="296"/>
      <c r="E9" s="296"/>
      <c r="F9" s="296"/>
      <c r="G9" s="296"/>
      <c r="H9" s="26"/>
      <c r="I9" s="26"/>
      <c r="J9" s="26"/>
      <c r="K9" s="26"/>
      <c r="L9" s="26"/>
      <c r="M9" s="26"/>
      <c r="N9" s="26"/>
      <c r="O9" s="26"/>
    </row>
    <row r="10" spans="1:15">
      <c r="A10" s="297" t="s">
        <v>18</v>
      </c>
      <c r="B10" s="298" t="s">
        <v>19</v>
      </c>
      <c r="C10" s="293" t="s">
        <v>20</v>
      </c>
      <c r="D10" s="299" t="s">
        <v>21</v>
      </c>
      <c r="E10" s="299" t="s">
        <v>22</v>
      </c>
      <c r="F10" s="299" t="s">
        <v>23</v>
      </c>
      <c r="G10" s="293" t="s">
        <v>10</v>
      </c>
    </row>
    <row r="11" spans="1:15">
      <c r="A11" s="297"/>
      <c r="B11" s="298"/>
      <c r="C11" s="293"/>
      <c r="D11" s="300"/>
      <c r="E11" s="300"/>
      <c r="F11" s="300"/>
      <c r="G11" s="293"/>
    </row>
    <row r="12" spans="1:15" ht="20.100000000000001" customHeight="1">
      <c r="A12" s="304">
        <v>1</v>
      </c>
      <c r="B12" s="304" t="s">
        <v>4</v>
      </c>
      <c r="C12" s="306">
        <v>3901.81</v>
      </c>
      <c r="D12" s="11">
        <v>3901.81</v>
      </c>
      <c r="E12" s="201"/>
      <c r="F12" s="201"/>
      <c r="G12" s="11">
        <f>D12</f>
        <v>3901.81</v>
      </c>
    </row>
    <row r="13" spans="1:15" ht="20.100000000000001" customHeight="1">
      <c r="A13" s="305"/>
      <c r="B13" s="305"/>
      <c r="C13" s="307"/>
      <c r="D13" s="12">
        <f>D12/C40</f>
        <v>9.2927740281230853E-2</v>
      </c>
      <c r="E13" s="202"/>
      <c r="F13" s="202"/>
      <c r="G13" s="12">
        <f>G12/C12</f>
        <v>1</v>
      </c>
    </row>
    <row r="14" spans="1:15" ht="20.100000000000001" customHeight="1">
      <c r="A14" s="304">
        <v>2</v>
      </c>
      <c r="B14" s="304" t="s">
        <v>139</v>
      </c>
      <c r="C14" s="306">
        <v>560.78</v>
      </c>
      <c r="D14" s="11">
        <v>560.78</v>
      </c>
      <c r="E14" s="201"/>
      <c r="F14" s="201"/>
      <c r="G14" s="11">
        <f>D14</f>
        <v>560.78</v>
      </c>
    </row>
    <row r="15" spans="1:15" ht="20.100000000000001" customHeight="1">
      <c r="A15" s="305"/>
      <c r="B15" s="305"/>
      <c r="C15" s="307"/>
      <c r="D15" s="12">
        <f>D14/C40</f>
        <v>1.3355857459719626E-2</v>
      </c>
      <c r="E15" s="202"/>
      <c r="F15" s="202"/>
      <c r="G15" s="12">
        <f>G14/C14</f>
        <v>1</v>
      </c>
    </row>
    <row r="16" spans="1:15" ht="20.100000000000001" customHeight="1">
      <c r="A16" s="304">
        <v>3</v>
      </c>
      <c r="B16" s="309" t="s">
        <v>148</v>
      </c>
      <c r="C16" s="306">
        <v>816.12</v>
      </c>
      <c r="D16" s="11">
        <v>416.12</v>
      </c>
      <c r="E16" s="11">
        <v>400</v>
      </c>
      <c r="F16" s="201"/>
      <c r="G16" s="11">
        <f>D16+E16</f>
        <v>816.12</v>
      </c>
    </row>
    <row r="17" spans="1:7" ht="20.100000000000001" customHeight="1">
      <c r="A17" s="305"/>
      <c r="B17" s="310"/>
      <c r="C17" s="307"/>
      <c r="D17" s="12">
        <f>D16/C40</f>
        <v>9.9105520991093314E-3</v>
      </c>
      <c r="E17" s="12">
        <f>E16/C40</f>
        <v>9.5266289523304164E-3</v>
      </c>
      <c r="F17" s="202"/>
      <c r="G17" s="12">
        <f>G16/C16</f>
        <v>1</v>
      </c>
    </row>
    <row r="18" spans="1:7" ht="20.100000000000001" customHeight="1">
      <c r="A18" s="304">
        <v>4</v>
      </c>
      <c r="B18" s="309" t="s">
        <v>150</v>
      </c>
      <c r="C18" s="306">
        <v>378.23</v>
      </c>
      <c r="D18" s="201"/>
      <c r="E18" s="201"/>
      <c r="F18" s="11">
        <v>378.23</v>
      </c>
      <c r="G18" s="11">
        <f>F18</f>
        <v>378.23</v>
      </c>
    </row>
    <row r="19" spans="1:7" ht="20.100000000000001" customHeight="1">
      <c r="A19" s="305"/>
      <c r="B19" s="310"/>
      <c r="C19" s="307"/>
      <c r="D19" s="202"/>
      <c r="E19" s="202"/>
      <c r="F19" s="12">
        <f>F18/C40</f>
        <v>9.0081421715998335E-3</v>
      </c>
      <c r="G19" s="12">
        <f>G18/C18</f>
        <v>1</v>
      </c>
    </row>
    <row r="20" spans="1:7" ht="20.100000000000001" customHeight="1">
      <c r="A20" s="304">
        <v>5</v>
      </c>
      <c r="B20" s="304" t="s">
        <v>152</v>
      </c>
      <c r="C20" s="306">
        <v>2293.4</v>
      </c>
      <c r="D20" s="201"/>
      <c r="E20" s="11">
        <v>2293.4</v>
      </c>
      <c r="F20" s="201"/>
      <c r="G20" s="11">
        <f>E20</f>
        <v>2293.4</v>
      </c>
    </row>
    <row r="21" spans="1:7" ht="20.100000000000001" customHeight="1">
      <c r="A21" s="305"/>
      <c r="B21" s="305"/>
      <c r="C21" s="307"/>
      <c r="D21" s="202"/>
      <c r="E21" s="12">
        <f>E20/C40</f>
        <v>5.4620927098186445E-2</v>
      </c>
      <c r="F21" s="202"/>
      <c r="G21" s="12">
        <f>G20/C20</f>
        <v>1</v>
      </c>
    </row>
    <row r="22" spans="1:7" ht="20.100000000000001" customHeight="1">
      <c r="A22" s="304">
        <v>6</v>
      </c>
      <c r="B22" s="304" t="s">
        <v>54</v>
      </c>
      <c r="C22" s="306">
        <v>7951.62</v>
      </c>
      <c r="D22" s="201"/>
      <c r="E22" s="11">
        <v>1951.62</v>
      </c>
      <c r="F22" s="11">
        <v>6000</v>
      </c>
      <c r="G22" s="11">
        <f>E22+F22</f>
        <v>7951.62</v>
      </c>
    </row>
    <row r="23" spans="1:7" ht="20.100000000000001" customHeight="1">
      <c r="A23" s="305"/>
      <c r="B23" s="305"/>
      <c r="C23" s="308"/>
      <c r="D23" s="202"/>
      <c r="E23" s="12">
        <f>E22/C40</f>
        <v>4.6480898989867715E-2</v>
      </c>
      <c r="F23" s="12">
        <f>F22/C40</f>
        <v>0.14289943428495624</v>
      </c>
      <c r="G23" s="12">
        <f>G22/C22</f>
        <v>1</v>
      </c>
    </row>
    <row r="24" spans="1:7" ht="20.100000000000001" customHeight="1">
      <c r="A24" s="304">
        <v>7</v>
      </c>
      <c r="B24" s="304" t="s">
        <v>153</v>
      </c>
      <c r="C24" s="306">
        <v>1588.5</v>
      </c>
      <c r="D24" s="202"/>
      <c r="E24" s="202"/>
      <c r="F24" s="11">
        <v>1588.5</v>
      </c>
      <c r="G24" s="11">
        <f>E24+F24</f>
        <v>1588.5</v>
      </c>
    </row>
    <row r="25" spans="1:7" ht="20.100000000000001" customHeight="1">
      <c r="A25" s="305"/>
      <c r="B25" s="305"/>
      <c r="C25" s="308"/>
      <c r="D25" s="202"/>
      <c r="E25" s="202"/>
      <c r="F25" s="12">
        <f>F24/C40</f>
        <v>3.7832625226942161E-2</v>
      </c>
      <c r="G25" s="12">
        <f>G24/C24</f>
        <v>1</v>
      </c>
    </row>
    <row r="26" spans="1:7" ht="20.100000000000001" customHeight="1">
      <c r="A26" s="304">
        <v>8</v>
      </c>
      <c r="B26" s="309" t="s">
        <v>155</v>
      </c>
      <c r="C26" s="306">
        <v>1169.25</v>
      </c>
      <c r="D26" s="202"/>
      <c r="E26" s="11">
        <v>1169.25</v>
      </c>
      <c r="F26" s="202"/>
      <c r="G26" s="11">
        <f>E26+F26</f>
        <v>1169.25</v>
      </c>
    </row>
    <row r="27" spans="1:7" ht="20.100000000000001" customHeight="1">
      <c r="A27" s="305"/>
      <c r="B27" s="310"/>
      <c r="C27" s="308"/>
      <c r="D27" s="202"/>
      <c r="E27" s="12">
        <f>E26/C40</f>
        <v>2.7847527256280848E-2</v>
      </c>
      <c r="F27" s="202"/>
      <c r="G27" s="12">
        <f>G26/C26</f>
        <v>1</v>
      </c>
    </row>
    <row r="28" spans="1:7" ht="20.100000000000001" customHeight="1">
      <c r="A28" s="304">
        <v>9</v>
      </c>
      <c r="B28" s="304" t="s">
        <v>56</v>
      </c>
      <c r="C28" s="306">
        <v>4341.3999999999996</v>
      </c>
      <c r="D28" s="203"/>
      <c r="E28" s="199">
        <v>1341.4</v>
      </c>
      <c r="F28" s="199">
        <v>3000</v>
      </c>
      <c r="G28" s="11">
        <f>E28+F28</f>
        <v>4341.3999999999996</v>
      </c>
    </row>
    <row r="29" spans="1:7" ht="20.100000000000001" customHeight="1">
      <c r="A29" s="305"/>
      <c r="B29" s="305"/>
      <c r="C29" s="308"/>
      <c r="D29" s="202"/>
      <c r="E29" s="12">
        <f>E28/C40</f>
        <v>3.1947550191640049E-2</v>
      </c>
      <c r="F29" s="12">
        <f>F28/C40</f>
        <v>7.1449717142478122E-2</v>
      </c>
      <c r="G29" s="12">
        <f>G28/C28</f>
        <v>1</v>
      </c>
    </row>
    <row r="30" spans="1:7" ht="20.100000000000001" customHeight="1">
      <c r="A30" s="304">
        <v>10</v>
      </c>
      <c r="B30" s="304" t="s">
        <v>160</v>
      </c>
      <c r="C30" s="306">
        <v>2241.92</v>
      </c>
      <c r="D30" s="202"/>
      <c r="E30" s="199">
        <v>2241.92</v>
      </c>
      <c r="F30" s="203"/>
      <c r="G30" s="11">
        <f>D30+E30+F30</f>
        <v>2241.92</v>
      </c>
    </row>
    <row r="31" spans="1:7" ht="20.100000000000001" customHeight="1">
      <c r="A31" s="305"/>
      <c r="B31" s="305"/>
      <c r="C31" s="308"/>
      <c r="D31" s="202"/>
      <c r="E31" s="12">
        <f>E30/C40</f>
        <v>5.3394849952021518E-2</v>
      </c>
      <c r="F31" s="202"/>
      <c r="G31" s="12">
        <f>G30/C30</f>
        <v>1</v>
      </c>
    </row>
    <row r="32" spans="1:7" ht="20.100000000000001" customHeight="1">
      <c r="A32" s="304">
        <v>11</v>
      </c>
      <c r="B32" s="304" t="s">
        <v>134</v>
      </c>
      <c r="C32" s="306">
        <v>2188.83</v>
      </c>
      <c r="D32" s="203"/>
      <c r="E32" s="203"/>
      <c r="F32" s="199">
        <v>2188.83</v>
      </c>
      <c r="G32" s="11">
        <f>D32+E32+F32</f>
        <v>2188.83</v>
      </c>
    </row>
    <row r="33" spans="1:9" ht="20.100000000000001" customHeight="1">
      <c r="A33" s="305"/>
      <c r="B33" s="305"/>
      <c r="C33" s="308"/>
      <c r="D33" s="202"/>
      <c r="E33" s="202"/>
      <c r="F33" s="12">
        <f>F32/C40</f>
        <v>5.2130428124323461E-2</v>
      </c>
      <c r="G33" s="12">
        <f>G32/C32</f>
        <v>1</v>
      </c>
    </row>
    <row r="34" spans="1:9" ht="20.100000000000001" customHeight="1">
      <c r="A34" s="304">
        <v>12</v>
      </c>
      <c r="B34" s="304" t="s">
        <v>9</v>
      </c>
      <c r="C34" s="306">
        <v>9916.2800000000007</v>
      </c>
      <c r="D34" s="203"/>
      <c r="E34" s="199">
        <v>4500</v>
      </c>
      <c r="F34" s="199">
        <v>5416.28</v>
      </c>
      <c r="G34" s="11">
        <f>D34+E34+F34</f>
        <v>9916.2799999999988</v>
      </c>
    </row>
    <row r="35" spans="1:9" ht="20.100000000000001" customHeight="1">
      <c r="A35" s="305"/>
      <c r="B35" s="305"/>
      <c r="C35" s="307"/>
      <c r="D35" s="202"/>
      <c r="E35" s="12">
        <f>E34/C40</f>
        <v>0.10717457571371718</v>
      </c>
      <c r="F35" s="12">
        <f>F34/C40</f>
        <v>0.12899722465482047</v>
      </c>
      <c r="G35" s="12">
        <f>G34/C34</f>
        <v>0.99999999999999978</v>
      </c>
    </row>
    <row r="36" spans="1:9" ht="20.100000000000001" customHeight="1">
      <c r="A36" s="304">
        <v>13</v>
      </c>
      <c r="B36" s="304" t="s">
        <v>169</v>
      </c>
      <c r="C36" s="306">
        <v>3187.64</v>
      </c>
      <c r="D36" s="203"/>
      <c r="E36" s="199">
        <v>3187.64</v>
      </c>
      <c r="F36" s="203"/>
      <c r="G36" s="11">
        <f>D36+E36+F36</f>
        <v>3187.64</v>
      </c>
    </row>
    <row r="37" spans="1:9" ht="20.100000000000001" customHeight="1">
      <c r="A37" s="305"/>
      <c r="B37" s="305"/>
      <c r="C37" s="307"/>
      <c r="D37" s="202"/>
      <c r="E37" s="12">
        <f>E36/C40</f>
        <v>7.591865878401631E-2</v>
      </c>
      <c r="F37" s="202"/>
      <c r="G37" s="12">
        <f>G36/C36</f>
        <v>1</v>
      </c>
    </row>
    <row r="38" spans="1:9" ht="20.100000000000001" customHeight="1">
      <c r="A38" s="304">
        <v>14</v>
      </c>
      <c r="B38" s="309" t="s">
        <v>171</v>
      </c>
      <c r="C38" s="306">
        <v>1451.8</v>
      </c>
      <c r="D38" s="204"/>
      <c r="E38" s="204"/>
      <c r="F38" s="200">
        <v>1451.8</v>
      </c>
      <c r="G38" s="200">
        <f>D38+E38+F38</f>
        <v>1451.8</v>
      </c>
      <c r="H38" s="198">
        <f>C38-G38</f>
        <v>0</v>
      </c>
      <c r="I38" s="205">
        <f>E38+H38</f>
        <v>0</v>
      </c>
    </row>
    <row r="39" spans="1:9" ht="20.100000000000001" customHeight="1">
      <c r="A39" s="305"/>
      <c r="B39" s="310"/>
      <c r="C39" s="307"/>
      <c r="D39" s="202"/>
      <c r="E39" s="202"/>
      <c r="F39" s="12">
        <f>F38/C40</f>
        <v>3.4576899782483246E-2</v>
      </c>
      <c r="G39" s="12">
        <f>G38/C38</f>
        <v>1</v>
      </c>
    </row>
    <row r="40" spans="1:9" ht="20.100000000000001" customHeight="1">
      <c r="A40" s="301" t="s">
        <v>10</v>
      </c>
      <c r="B40" s="301"/>
      <c r="C40" s="302">
        <f>ROUNDDOWN(C12+C14+C16+C18+C20+C22+C24+C26+C28+C30+C32+C34+C36+C38,2)-0.01</f>
        <v>41987.57</v>
      </c>
      <c r="D40" s="13">
        <f>SUM(D12+D14+D16+D18+D28)</f>
        <v>4878.71</v>
      </c>
      <c r="E40" s="13">
        <f>SUM(E16+E20+E22+E26+E28+E30+E34+E36)</f>
        <v>17085.23</v>
      </c>
      <c r="F40" s="13">
        <f>SUM(F18+F22+F24+F28+F32+F34+F38)</f>
        <v>20023.64</v>
      </c>
      <c r="G40" s="13">
        <f>G12+G14+G16+G18+G20+G22+G24+G26+G28+G30+G32+G34+G36+G38</f>
        <v>41987.58</v>
      </c>
      <c r="H40" s="198">
        <f>C40-G40</f>
        <v>-1.0000000002037268E-2</v>
      </c>
      <c r="I40" s="206" t="e">
        <f>#REF!+H40</f>
        <v>#REF!</v>
      </c>
    </row>
    <row r="41" spans="1:9" ht="20.100000000000001" customHeight="1">
      <c r="A41" s="301"/>
      <c r="B41" s="301"/>
      <c r="C41" s="303"/>
      <c r="D41" s="14">
        <f>D40/$C$40</f>
        <v>0.11619414984005981</v>
      </c>
      <c r="E41" s="14">
        <f t="shared" ref="E41:F41" si="0">E40/$C$40</f>
        <v>0.40691161693806049</v>
      </c>
      <c r="F41" s="14">
        <f t="shared" si="0"/>
        <v>0.47689447138760349</v>
      </c>
      <c r="G41" s="14">
        <f>SUM(D41:F41)</f>
        <v>1.0000002381657238</v>
      </c>
    </row>
  </sheetData>
  <mergeCells count="63">
    <mergeCell ref="C30:C31"/>
    <mergeCell ref="C32:C33"/>
    <mergeCell ref="C34:C35"/>
    <mergeCell ref="C36:C37"/>
    <mergeCell ref="C38:C39"/>
    <mergeCell ref="A32:A33"/>
    <mergeCell ref="A34:A35"/>
    <mergeCell ref="A36:A37"/>
    <mergeCell ref="A38:A39"/>
    <mergeCell ref="B30:B31"/>
    <mergeCell ref="B32:B33"/>
    <mergeCell ref="B34:B35"/>
    <mergeCell ref="B36:B37"/>
    <mergeCell ref="B38:B39"/>
    <mergeCell ref="A6:G6"/>
    <mergeCell ref="A24:A25"/>
    <mergeCell ref="A26:A27"/>
    <mergeCell ref="C14:C15"/>
    <mergeCell ref="A16:A17"/>
    <mergeCell ref="B16:B17"/>
    <mergeCell ref="C16:C17"/>
    <mergeCell ref="C18:C19"/>
    <mergeCell ref="A14:A15"/>
    <mergeCell ref="B18:B19"/>
    <mergeCell ref="A18:A19"/>
    <mergeCell ref="A12:A13"/>
    <mergeCell ref="B12:B13"/>
    <mergeCell ref="C12:C13"/>
    <mergeCell ref="E10:E11"/>
    <mergeCell ref="B14:B15"/>
    <mergeCell ref="A40:B41"/>
    <mergeCell ref="C40:C41"/>
    <mergeCell ref="A20:A21"/>
    <mergeCell ref="B20:B21"/>
    <mergeCell ref="C20:C21"/>
    <mergeCell ref="A22:A23"/>
    <mergeCell ref="B22:B23"/>
    <mergeCell ref="C22:C23"/>
    <mergeCell ref="A28:A29"/>
    <mergeCell ref="B24:B25"/>
    <mergeCell ref="B26:B27"/>
    <mergeCell ref="B28:B29"/>
    <mergeCell ref="C24:C25"/>
    <mergeCell ref="C26:C27"/>
    <mergeCell ref="C28:C29"/>
    <mergeCell ref="A30:A31"/>
    <mergeCell ref="G10:G11"/>
    <mergeCell ref="A7:G7"/>
    <mergeCell ref="A8:G8"/>
    <mergeCell ref="A9:G9"/>
    <mergeCell ref="A10:A11"/>
    <mergeCell ref="B10:B11"/>
    <mergeCell ref="C10:C11"/>
    <mergeCell ref="D10:D11"/>
    <mergeCell ref="F10:F11"/>
    <mergeCell ref="A5:F5"/>
    <mergeCell ref="I1:O1"/>
    <mergeCell ref="I2:O2"/>
    <mergeCell ref="I3:O3"/>
    <mergeCell ref="I4:O4"/>
    <mergeCell ref="A1:B4"/>
    <mergeCell ref="G1:G4"/>
    <mergeCell ref="C1:F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  <oleObjects>
    <mc:AlternateContent xmlns:mc="http://schemas.openxmlformats.org/markup-compatibility/2006">
      <mc:Choice Requires="x14">
        <oleObject shapeId="9867" r:id="rId4">
          <objectPr defaultSize="0" autoPict="0" r:id="rId5">
            <anchor moveWithCells="1" sizeWithCells="1">
              <from>
                <xdr:col>1</xdr:col>
                <xdr:colOff>476250</xdr:colOff>
                <xdr:row>0</xdr:row>
                <xdr:rowOff>57150</xdr:rowOff>
              </from>
              <to>
                <xdr:col>1</xdr:col>
                <xdr:colOff>1352550</xdr:colOff>
                <xdr:row>3</xdr:row>
                <xdr:rowOff>352425</xdr:rowOff>
              </to>
            </anchor>
          </objectPr>
        </oleObject>
      </mc:Choice>
      <mc:Fallback>
        <oleObject shapeId="986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zoomScaleSheetLayoutView="100" workbookViewId="0">
      <selection activeCell="G1" sqref="G1:I1"/>
    </sheetView>
  </sheetViews>
  <sheetFormatPr defaultRowHeight="12.75"/>
  <cols>
    <col min="1" max="1" width="33.42578125" style="67" customWidth="1"/>
    <col min="2" max="2" width="7.85546875" style="67" bestFit="1" customWidth="1"/>
    <col min="3" max="3" width="6.28515625" style="109" bestFit="1" customWidth="1"/>
    <col min="4" max="4" width="8.5703125" style="67" bestFit="1" customWidth="1"/>
    <col min="5" max="5" width="7" style="67" bestFit="1" customWidth="1"/>
    <col min="6" max="6" width="7.7109375" style="110" bestFit="1" customWidth="1"/>
    <col min="7" max="7" width="9.140625" style="67"/>
    <col min="8" max="8" width="9.140625" style="110"/>
    <col min="9" max="16384" width="9.140625" style="67"/>
  </cols>
  <sheetData>
    <row r="1" spans="1:9" ht="90.6" customHeight="1" thickBot="1">
      <c r="A1" s="317" t="s">
        <v>100</v>
      </c>
      <c r="B1" s="318"/>
      <c r="C1" s="318"/>
      <c r="D1" s="318"/>
      <c r="E1" s="318"/>
      <c r="F1" s="319"/>
      <c r="G1" s="320"/>
      <c r="H1" s="320"/>
      <c r="I1" s="321"/>
    </row>
    <row r="2" spans="1:9" ht="27" customHeight="1" thickBot="1">
      <c r="A2" s="162" t="s">
        <v>122</v>
      </c>
      <c r="B2" s="111" t="s">
        <v>99</v>
      </c>
      <c r="C2" s="312" t="s">
        <v>96</v>
      </c>
      <c r="D2" s="313"/>
      <c r="E2" s="313"/>
      <c r="F2" s="313"/>
      <c r="G2" s="313"/>
      <c r="H2" s="313"/>
      <c r="I2" s="314"/>
    </row>
    <row r="3" spans="1:9">
      <c r="A3" s="163"/>
      <c r="B3" s="68"/>
      <c r="C3" s="69"/>
      <c r="D3" s="68"/>
      <c r="E3" s="68"/>
      <c r="F3" s="70"/>
      <c r="G3" s="71"/>
      <c r="H3" s="70"/>
      <c r="I3" s="164"/>
    </row>
    <row r="4" spans="1:9">
      <c r="A4" s="165" t="s">
        <v>79</v>
      </c>
      <c r="B4" s="72" t="s">
        <v>80</v>
      </c>
      <c r="C4" s="73" t="s">
        <v>81</v>
      </c>
      <c r="D4" s="72" t="s">
        <v>82</v>
      </c>
      <c r="E4" s="72" t="s">
        <v>83</v>
      </c>
      <c r="F4" s="74" t="s">
        <v>84</v>
      </c>
      <c r="G4" s="75" t="s">
        <v>85</v>
      </c>
      <c r="H4" s="74" t="s">
        <v>86</v>
      </c>
      <c r="I4" s="166" t="s">
        <v>64</v>
      </c>
    </row>
    <row r="5" spans="1:9">
      <c r="A5" s="167" t="s">
        <v>65</v>
      </c>
      <c r="B5" s="76"/>
      <c r="C5" s="77"/>
      <c r="D5" s="78"/>
      <c r="E5" s="78"/>
      <c r="F5" s="79"/>
      <c r="G5" s="78"/>
      <c r="H5" s="79"/>
      <c r="I5" s="168"/>
    </row>
    <row r="6" spans="1:9" ht="36">
      <c r="A6" s="169" t="s">
        <v>92</v>
      </c>
      <c r="B6" s="76" t="s">
        <v>66</v>
      </c>
      <c r="C6" s="80" t="s">
        <v>93</v>
      </c>
      <c r="D6" s="81">
        <v>0.65</v>
      </c>
      <c r="E6" s="82">
        <v>1</v>
      </c>
      <c r="F6" s="83">
        <v>11.42</v>
      </c>
      <c r="G6" s="84">
        <v>0</v>
      </c>
      <c r="H6" s="83">
        <f>F6</f>
        <v>11.42</v>
      </c>
      <c r="I6" s="85">
        <f>F6*D6</f>
        <v>7.423</v>
      </c>
    </row>
    <row r="7" spans="1:9" ht="24">
      <c r="A7" s="86" t="s">
        <v>91</v>
      </c>
      <c r="B7" s="87" t="s">
        <v>66</v>
      </c>
      <c r="C7" s="87" t="s">
        <v>94</v>
      </c>
      <c r="D7" s="81">
        <v>0.65</v>
      </c>
      <c r="E7" s="82">
        <v>1</v>
      </c>
      <c r="F7" s="83">
        <v>13.84</v>
      </c>
      <c r="G7" s="82">
        <v>0</v>
      </c>
      <c r="H7" s="83">
        <f>F7</f>
        <v>13.84</v>
      </c>
      <c r="I7" s="85">
        <f>F7*D7</f>
        <v>8.9960000000000004</v>
      </c>
    </row>
    <row r="8" spans="1:9" ht="15">
      <c r="A8" s="88" t="s">
        <v>87</v>
      </c>
      <c r="B8" s="89"/>
      <c r="C8" s="84"/>
      <c r="D8" s="89"/>
      <c r="E8" s="89"/>
      <c r="F8" s="90"/>
      <c r="G8" s="322" t="s">
        <v>67</v>
      </c>
      <c r="H8" s="322"/>
      <c r="I8" s="92">
        <f>SUM(I6:I7)</f>
        <v>16.419</v>
      </c>
    </row>
    <row r="9" spans="1:9" ht="15">
      <c r="A9" s="114" t="s">
        <v>68</v>
      </c>
      <c r="B9" s="112"/>
      <c r="C9" s="112"/>
      <c r="D9" s="113"/>
      <c r="E9" s="113"/>
      <c r="F9" s="113"/>
      <c r="G9" s="113"/>
      <c r="H9" s="113"/>
      <c r="I9" s="113"/>
    </row>
    <row r="10" spans="1:9" ht="36">
      <c r="A10" s="116" t="s">
        <v>96</v>
      </c>
      <c r="B10" s="91" t="s">
        <v>95</v>
      </c>
      <c r="C10" s="80" t="s">
        <v>97</v>
      </c>
      <c r="D10" s="90">
        <v>1</v>
      </c>
      <c r="E10" s="89">
        <v>1</v>
      </c>
      <c r="F10" s="90">
        <v>72.23</v>
      </c>
      <c r="G10" s="84">
        <v>0</v>
      </c>
      <c r="H10" s="90">
        <f>F10</f>
        <v>72.23</v>
      </c>
      <c r="I10" s="90">
        <f>H10*D10</f>
        <v>72.23</v>
      </c>
    </row>
    <row r="11" spans="1:9" ht="15">
      <c r="A11" s="115"/>
      <c r="B11" s="89"/>
      <c r="C11" s="84"/>
      <c r="D11" s="89"/>
      <c r="E11" s="89"/>
      <c r="F11" s="90"/>
      <c r="G11" s="322" t="s">
        <v>67</v>
      </c>
      <c r="H11" s="322"/>
      <c r="I11" s="92">
        <f>SUM(I9:I10)</f>
        <v>72.23</v>
      </c>
    </row>
    <row r="12" spans="1:9">
      <c r="A12" s="115"/>
      <c r="B12" s="89"/>
      <c r="C12" s="84"/>
      <c r="D12" s="89"/>
      <c r="E12" s="89"/>
      <c r="F12" s="90"/>
      <c r="G12" s="91"/>
      <c r="H12" s="90"/>
      <c r="I12" s="90"/>
    </row>
    <row r="13" spans="1:9">
      <c r="A13" s="165" t="s">
        <v>90</v>
      </c>
      <c r="B13" s="93"/>
      <c r="C13" s="94"/>
      <c r="D13" s="93"/>
      <c r="E13" s="93"/>
      <c r="F13" s="74"/>
      <c r="G13" s="95"/>
      <c r="H13" s="74" t="s">
        <v>70</v>
      </c>
      <c r="I13" s="166" t="s">
        <v>71</v>
      </c>
    </row>
    <row r="14" spans="1:9">
      <c r="A14" s="170" t="s">
        <v>69</v>
      </c>
      <c r="B14" s="96"/>
      <c r="C14" s="97"/>
      <c r="D14" s="96"/>
      <c r="E14" s="96"/>
      <c r="F14" s="98"/>
      <c r="G14" s="99"/>
      <c r="H14" s="98"/>
      <c r="I14" s="171"/>
    </row>
    <row r="15" spans="1:9">
      <c r="A15" s="172" t="s">
        <v>88</v>
      </c>
      <c r="B15" s="100"/>
      <c r="C15" s="97"/>
      <c r="D15" s="96"/>
      <c r="E15" s="96"/>
      <c r="F15" s="98"/>
      <c r="G15" s="99"/>
      <c r="H15" s="90">
        <v>134.87</v>
      </c>
      <c r="I15" s="171">
        <f>I8</f>
        <v>16.419</v>
      </c>
    </row>
    <row r="16" spans="1:9">
      <c r="A16" s="172" t="s">
        <v>72</v>
      </c>
      <c r="B16" s="100"/>
      <c r="C16" s="97"/>
      <c r="D16" s="96"/>
      <c r="E16" s="96"/>
      <c r="F16" s="98"/>
      <c r="G16" s="99"/>
      <c r="H16" s="98"/>
      <c r="I16" s="171">
        <f>I10</f>
        <v>72.23</v>
      </c>
    </row>
    <row r="17" spans="1:9">
      <c r="A17" s="172" t="s">
        <v>73</v>
      </c>
      <c r="B17" s="100"/>
      <c r="C17" s="97"/>
      <c r="D17" s="96"/>
      <c r="E17" s="96"/>
      <c r="F17" s="98"/>
      <c r="G17" s="99"/>
      <c r="H17" s="98"/>
      <c r="I17" s="171">
        <v>0</v>
      </c>
    </row>
    <row r="18" spans="1:9">
      <c r="A18" s="172" t="s">
        <v>74</v>
      </c>
      <c r="B18" s="100"/>
      <c r="C18" s="97"/>
      <c r="D18" s="96"/>
      <c r="E18" s="96"/>
      <c r="F18" s="98"/>
      <c r="G18" s="99"/>
      <c r="H18" s="98"/>
      <c r="I18" s="171">
        <v>1</v>
      </c>
    </row>
    <row r="19" spans="1:9">
      <c r="A19" s="172" t="s">
        <v>75</v>
      </c>
      <c r="B19" s="100"/>
      <c r="C19" s="97"/>
      <c r="D19" s="96"/>
      <c r="E19" s="96"/>
      <c r="F19" s="98"/>
      <c r="G19" s="99"/>
      <c r="H19" s="98"/>
      <c r="I19" s="171">
        <f>I15+I17</f>
        <v>16.419</v>
      </c>
    </row>
    <row r="20" spans="1:9">
      <c r="A20" s="315" t="s">
        <v>76</v>
      </c>
      <c r="B20" s="316"/>
      <c r="C20" s="97"/>
      <c r="D20" s="96"/>
      <c r="E20" s="96"/>
      <c r="F20" s="98"/>
      <c r="G20" s="99"/>
      <c r="H20" s="98"/>
      <c r="I20" s="171">
        <f>SUM(I15+I17)/I18</f>
        <v>16.419</v>
      </c>
    </row>
    <row r="21" spans="1:9">
      <c r="A21" s="172" t="s">
        <v>77</v>
      </c>
      <c r="B21" s="100"/>
      <c r="C21" s="97"/>
      <c r="D21" s="96"/>
      <c r="E21" s="96"/>
      <c r="F21" s="98"/>
      <c r="G21" s="99"/>
      <c r="H21" s="98"/>
      <c r="I21" s="171">
        <f>I20+I16</f>
        <v>88.649000000000001</v>
      </c>
    </row>
    <row r="22" spans="1:9" ht="13.5" thickBot="1">
      <c r="A22" s="173" t="s">
        <v>78</v>
      </c>
      <c r="B22" s="101"/>
      <c r="C22" s="102"/>
      <c r="D22" s="101"/>
      <c r="E22" s="101"/>
      <c r="F22" s="103"/>
      <c r="G22" s="104"/>
      <c r="H22" s="103"/>
      <c r="I22" s="174">
        <f>SUM(I16,I8)</f>
        <v>88.649000000000001</v>
      </c>
    </row>
    <row r="23" spans="1:9">
      <c r="A23" s="163"/>
      <c r="B23" s="68"/>
      <c r="C23" s="69"/>
      <c r="D23" s="68"/>
      <c r="E23" s="68"/>
      <c r="F23" s="70"/>
      <c r="G23" s="71"/>
      <c r="H23" s="70"/>
      <c r="I23" s="164"/>
    </row>
    <row r="24" spans="1:9">
      <c r="A24" s="180" t="s">
        <v>89</v>
      </c>
      <c r="B24" s="68"/>
      <c r="C24" s="69"/>
      <c r="D24" s="68"/>
      <c r="E24" s="68"/>
      <c r="F24" s="70"/>
      <c r="G24" s="71"/>
      <c r="H24" s="70"/>
      <c r="I24" s="164"/>
    </row>
    <row r="25" spans="1:9">
      <c r="A25" s="181" t="s">
        <v>98</v>
      </c>
      <c r="B25" s="175"/>
      <c r="C25" s="176"/>
      <c r="D25" s="175"/>
      <c r="E25" s="175"/>
      <c r="F25" s="177"/>
      <c r="G25" s="178"/>
      <c r="H25" s="177"/>
      <c r="I25" s="179"/>
    </row>
    <row r="26" spans="1:9">
      <c r="A26" s="105"/>
      <c r="B26" s="105"/>
      <c r="C26" s="106"/>
      <c r="D26" s="105"/>
      <c r="E26" s="105"/>
      <c r="F26" s="107"/>
      <c r="G26" s="108"/>
      <c r="H26" s="107"/>
      <c r="I26" s="107"/>
    </row>
    <row r="27" spans="1:9">
      <c r="A27" s="105"/>
      <c r="B27" s="105"/>
      <c r="C27" s="106"/>
      <c r="D27" s="105"/>
      <c r="E27" s="105"/>
      <c r="F27" s="107"/>
      <c r="G27" s="108"/>
      <c r="H27" s="107"/>
      <c r="I27" s="107"/>
    </row>
    <row r="28" spans="1:9">
      <c r="A28" s="105"/>
      <c r="B28" s="105"/>
      <c r="C28" s="106"/>
      <c r="D28" s="105"/>
      <c r="E28" s="105"/>
      <c r="F28" s="107"/>
      <c r="G28" s="108"/>
      <c r="H28" s="107"/>
      <c r="I28" s="107"/>
    </row>
    <row r="29" spans="1:9">
      <c r="A29" s="105"/>
      <c r="B29" s="105"/>
      <c r="C29" s="106"/>
      <c r="D29" s="105"/>
      <c r="E29" s="105"/>
      <c r="F29" s="107"/>
      <c r="G29" s="108"/>
      <c r="H29" s="107"/>
      <c r="I29" s="107"/>
    </row>
    <row r="30" spans="1:9">
      <c r="A30" s="105"/>
      <c r="B30" s="105"/>
      <c r="C30" s="106"/>
      <c r="D30" s="105"/>
      <c r="E30" s="105"/>
      <c r="F30" s="107"/>
      <c r="G30" s="108"/>
      <c r="H30" s="107"/>
      <c r="I30" s="107"/>
    </row>
    <row r="31" spans="1:9">
      <c r="A31" s="105"/>
      <c r="B31" s="105"/>
      <c r="C31" s="106"/>
      <c r="D31" s="105"/>
      <c r="E31" s="105"/>
      <c r="F31" s="107"/>
      <c r="G31" s="108"/>
      <c r="H31" s="107"/>
      <c r="I31" s="107"/>
    </row>
  </sheetData>
  <mergeCells count="6">
    <mergeCell ref="C2:I2"/>
    <mergeCell ref="A20:B20"/>
    <mergeCell ref="A1:F1"/>
    <mergeCell ref="G1:I1"/>
    <mergeCell ref="G8:H8"/>
    <mergeCell ref="G11:H11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shapeId="10338" r:id="rId4">
          <objectPr defaultSize="0" autoPict="0" r:id="rId5">
            <anchor moveWithCells="1" sizeWithCells="1">
              <from>
                <xdr:col>6</xdr:col>
                <xdr:colOff>447675</xdr:colOff>
                <xdr:row>0</xdr:row>
                <xdr:rowOff>104775</xdr:rowOff>
              </from>
              <to>
                <xdr:col>8</xdr:col>
                <xdr:colOff>104775</xdr:colOff>
                <xdr:row>0</xdr:row>
                <xdr:rowOff>1000125</xdr:rowOff>
              </to>
            </anchor>
          </objectPr>
        </oleObject>
      </mc:Choice>
      <mc:Fallback>
        <oleObject shapeId="1033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30"/>
  <sheetViews>
    <sheetView workbookViewId="0">
      <selection activeCell="C25" sqref="C25"/>
    </sheetView>
  </sheetViews>
  <sheetFormatPr defaultRowHeight="15"/>
  <sheetData>
    <row r="3" spans="3:3">
      <c r="C3" t="s">
        <v>102</v>
      </c>
    </row>
    <row r="4" spans="3:3">
      <c r="C4" t="s">
        <v>103</v>
      </c>
    </row>
    <row r="5" spans="3:3">
      <c r="C5" t="s">
        <v>104</v>
      </c>
    </row>
    <row r="6" spans="3:3">
      <c r="C6" t="s">
        <v>105</v>
      </c>
    </row>
    <row r="7" spans="3:3">
      <c r="C7" t="s">
        <v>103</v>
      </c>
    </row>
    <row r="8" spans="3:3">
      <c r="C8" t="s">
        <v>104</v>
      </c>
    </row>
    <row r="9" spans="3:3">
      <c r="C9" t="s">
        <v>106</v>
      </c>
    </row>
    <row r="10" spans="3:3">
      <c r="C10" t="s">
        <v>107</v>
      </c>
    </row>
    <row r="11" spans="3:3">
      <c r="C11" t="s">
        <v>108</v>
      </c>
    </row>
    <row r="12" spans="3:3">
      <c r="C12" t="s">
        <v>109</v>
      </c>
    </row>
    <row r="13" spans="3:3">
      <c r="C13" t="s">
        <v>110</v>
      </c>
    </row>
    <row r="14" spans="3:3">
      <c r="C14" t="s">
        <v>111</v>
      </c>
    </row>
    <row r="15" spans="3:3">
      <c r="C15" t="s">
        <v>112</v>
      </c>
    </row>
    <row r="16" spans="3:3">
      <c r="C16" t="s">
        <v>110</v>
      </c>
    </row>
    <row r="17" spans="3:3">
      <c r="C17" t="s">
        <v>111</v>
      </c>
    </row>
    <row r="18" spans="3:3">
      <c r="C18" t="s">
        <v>113</v>
      </c>
    </row>
    <row r="19" spans="3:3">
      <c r="C19" t="s">
        <v>114</v>
      </c>
    </row>
    <row r="21" spans="3:3">
      <c r="C21" t="s">
        <v>115</v>
      </c>
    </row>
    <row r="22" spans="3:3">
      <c r="C22" t="s">
        <v>116</v>
      </c>
    </row>
    <row r="23" spans="3:3">
      <c r="C23" t="s">
        <v>117</v>
      </c>
    </row>
    <row r="25" spans="3:3">
      <c r="C25" t="s">
        <v>121</v>
      </c>
    </row>
    <row r="28" spans="3:3">
      <c r="C28" t="s">
        <v>118</v>
      </c>
    </row>
    <row r="29" spans="3:3">
      <c r="C29" t="s">
        <v>119</v>
      </c>
    </row>
    <row r="30" spans="3:3">
      <c r="C30" t="s">
        <v>120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="85" zoomScaleSheetLayoutView="85" workbookViewId="0">
      <selection activeCell="C8" sqref="C8"/>
    </sheetView>
  </sheetViews>
  <sheetFormatPr defaultRowHeight="12.75"/>
  <cols>
    <col min="1" max="1" width="33.42578125" style="67" customWidth="1"/>
    <col min="2" max="2" width="7.85546875" style="67" bestFit="1" customWidth="1"/>
    <col min="3" max="3" width="6.28515625" style="109" bestFit="1" customWidth="1"/>
    <col min="4" max="4" width="8.5703125" style="67" bestFit="1" customWidth="1"/>
    <col min="5" max="5" width="7" style="67" bestFit="1" customWidth="1"/>
    <col min="6" max="6" width="7.7109375" style="110" bestFit="1" customWidth="1"/>
    <col min="7" max="7" width="9.140625" style="67"/>
    <col min="8" max="8" width="9.140625" style="110"/>
    <col min="9" max="16384" width="9.140625" style="67"/>
  </cols>
  <sheetData>
    <row r="1" spans="1:9" ht="90.6" customHeight="1" thickBot="1">
      <c r="A1" s="317" t="s">
        <v>100</v>
      </c>
      <c r="B1" s="318"/>
      <c r="C1" s="318"/>
      <c r="D1" s="318"/>
      <c r="E1" s="318"/>
      <c r="F1" s="319"/>
      <c r="G1" s="320"/>
      <c r="H1" s="320"/>
      <c r="I1" s="321"/>
    </row>
    <row r="2" spans="1:9" ht="27" customHeight="1" thickBot="1">
      <c r="A2" s="162" t="s">
        <v>123</v>
      </c>
      <c r="B2" s="111" t="s">
        <v>124</v>
      </c>
      <c r="C2" s="312" t="s">
        <v>129</v>
      </c>
      <c r="D2" s="313"/>
      <c r="E2" s="313"/>
      <c r="F2" s="313"/>
      <c r="G2" s="313"/>
      <c r="H2" s="313"/>
      <c r="I2" s="314"/>
    </row>
    <row r="3" spans="1:9">
      <c r="A3" s="163"/>
      <c r="B3" s="68"/>
      <c r="C3" s="69"/>
      <c r="D3" s="68"/>
      <c r="E3" s="68"/>
      <c r="F3" s="70"/>
      <c r="G3" s="71"/>
      <c r="H3" s="70"/>
      <c r="I3" s="164"/>
    </row>
    <row r="4" spans="1:9">
      <c r="A4" s="165" t="s">
        <v>79</v>
      </c>
      <c r="B4" s="72" t="s">
        <v>80</v>
      </c>
      <c r="C4" s="73" t="s">
        <v>81</v>
      </c>
      <c r="D4" s="72" t="s">
        <v>82</v>
      </c>
      <c r="E4" s="72" t="s">
        <v>83</v>
      </c>
      <c r="F4" s="74" t="s">
        <v>84</v>
      </c>
      <c r="G4" s="75" t="s">
        <v>85</v>
      </c>
      <c r="H4" s="74" t="s">
        <v>86</v>
      </c>
      <c r="I4" s="166" t="s">
        <v>64</v>
      </c>
    </row>
    <row r="5" spans="1:9">
      <c r="A5" s="167" t="s">
        <v>65</v>
      </c>
      <c r="B5" s="76"/>
      <c r="C5" s="77"/>
      <c r="D5" s="78"/>
      <c r="E5" s="78"/>
      <c r="F5" s="79"/>
      <c r="G5" s="78"/>
      <c r="H5" s="79"/>
      <c r="I5" s="168"/>
    </row>
    <row r="6" spans="1:9" ht="24">
      <c r="A6" s="169" t="s">
        <v>125</v>
      </c>
      <c r="B6" s="76" t="s">
        <v>66</v>
      </c>
      <c r="C6" s="80" t="s">
        <v>127</v>
      </c>
      <c r="D6" s="81">
        <v>1.5</v>
      </c>
      <c r="E6" s="82">
        <v>1</v>
      </c>
      <c r="F6" s="83">
        <v>15.55</v>
      </c>
      <c r="G6" s="84">
        <v>0</v>
      </c>
      <c r="H6" s="83">
        <f>F6</f>
        <v>15.55</v>
      </c>
      <c r="I6" s="85">
        <f>F6*D6</f>
        <v>23.325000000000003</v>
      </c>
    </row>
    <row r="7" spans="1:9" ht="24">
      <c r="A7" s="86" t="s">
        <v>126</v>
      </c>
      <c r="B7" s="87" t="s">
        <v>66</v>
      </c>
      <c r="C7" s="87" t="s">
        <v>128</v>
      </c>
      <c r="D7" s="81">
        <v>1</v>
      </c>
      <c r="E7" s="82">
        <v>1</v>
      </c>
      <c r="F7" s="83">
        <v>11.25</v>
      </c>
      <c r="G7" s="82">
        <v>0</v>
      </c>
      <c r="H7" s="83">
        <f>F7</f>
        <v>11.25</v>
      </c>
      <c r="I7" s="85">
        <f>F7*D7</f>
        <v>11.25</v>
      </c>
    </row>
    <row r="8" spans="1:9" ht="15">
      <c r="A8" s="88" t="s">
        <v>87</v>
      </c>
      <c r="B8" s="89"/>
      <c r="C8" s="84"/>
      <c r="D8" s="89"/>
      <c r="E8" s="89"/>
      <c r="F8" s="90"/>
      <c r="G8" s="322" t="s">
        <v>67</v>
      </c>
      <c r="H8" s="322"/>
      <c r="I8" s="92">
        <f>ROUNDDOWN(I6+I7,2)</f>
        <v>34.57</v>
      </c>
    </row>
    <row r="9" spans="1:9" ht="15">
      <c r="A9" s="114" t="s">
        <v>68</v>
      </c>
      <c r="B9" s="112"/>
      <c r="C9" s="112"/>
      <c r="D9" s="113"/>
      <c r="E9" s="113"/>
      <c r="F9" s="113"/>
      <c r="G9" s="113"/>
      <c r="H9" s="113"/>
      <c r="I9" s="113"/>
    </row>
    <row r="10" spans="1:9" ht="36">
      <c r="A10" s="116" t="s">
        <v>129</v>
      </c>
      <c r="B10" s="91" t="s">
        <v>95</v>
      </c>
      <c r="C10" s="80" t="s">
        <v>97</v>
      </c>
      <c r="D10" s="90">
        <v>1</v>
      </c>
      <c r="E10" s="89">
        <v>1</v>
      </c>
      <c r="F10" s="90">
        <f>154.02*4</f>
        <v>616.08000000000004</v>
      </c>
      <c r="G10" s="84">
        <v>0</v>
      </c>
      <c r="H10" s="90">
        <f>F10</f>
        <v>616.08000000000004</v>
      </c>
      <c r="I10" s="90">
        <f>H10*D10</f>
        <v>616.08000000000004</v>
      </c>
    </row>
    <row r="11" spans="1:9" ht="36">
      <c r="A11" s="116" t="s">
        <v>131</v>
      </c>
      <c r="B11" s="91" t="s">
        <v>132</v>
      </c>
      <c r="C11" s="80" t="s">
        <v>133</v>
      </c>
      <c r="D11" s="197">
        <v>4.0000000000000001E-3</v>
      </c>
      <c r="E11" s="89">
        <v>1</v>
      </c>
      <c r="F11" s="90">
        <v>300.14999999999998</v>
      </c>
      <c r="G11" s="84">
        <v>0</v>
      </c>
      <c r="H11" s="90">
        <f>F11</f>
        <v>300.14999999999998</v>
      </c>
      <c r="I11" s="90">
        <f>H11*D11</f>
        <v>1.2005999999999999</v>
      </c>
    </row>
    <row r="12" spans="1:9" ht="15">
      <c r="A12" s="115"/>
      <c r="B12" s="89"/>
      <c r="C12" s="84"/>
      <c r="D12" s="89"/>
      <c r="E12" s="89"/>
      <c r="F12" s="90"/>
      <c r="G12" s="322" t="s">
        <v>67</v>
      </c>
      <c r="H12" s="322"/>
      <c r="I12" s="92">
        <f>ROUNDDOWN(I10+I11,2)</f>
        <v>617.28</v>
      </c>
    </row>
    <row r="13" spans="1:9">
      <c r="A13" s="115"/>
      <c r="B13" s="89"/>
      <c r="C13" s="84"/>
      <c r="D13" s="89"/>
      <c r="E13" s="89"/>
      <c r="F13" s="90"/>
      <c r="G13" s="91"/>
      <c r="H13" s="90"/>
      <c r="I13" s="90"/>
    </row>
    <row r="14" spans="1:9">
      <c r="A14" s="165" t="s">
        <v>90</v>
      </c>
      <c r="B14" s="93"/>
      <c r="C14" s="94"/>
      <c r="D14" s="93"/>
      <c r="E14" s="93"/>
      <c r="F14" s="74"/>
      <c r="G14" s="95"/>
      <c r="H14" s="74" t="s">
        <v>70</v>
      </c>
      <c r="I14" s="166" t="s">
        <v>71</v>
      </c>
    </row>
    <row r="15" spans="1:9">
      <c r="A15" s="170" t="s">
        <v>69</v>
      </c>
      <c r="B15" s="96"/>
      <c r="C15" s="97"/>
      <c r="D15" s="96"/>
      <c r="E15" s="96"/>
      <c r="F15" s="98"/>
      <c r="G15" s="99"/>
      <c r="H15" s="98"/>
      <c r="I15" s="171"/>
    </row>
    <row r="16" spans="1:9">
      <c r="A16" s="195" t="s">
        <v>88</v>
      </c>
      <c r="B16" s="196"/>
      <c r="C16" s="97"/>
      <c r="D16" s="96"/>
      <c r="E16" s="96"/>
      <c r="F16" s="98"/>
      <c r="G16" s="99"/>
      <c r="H16" s="90">
        <v>134.87</v>
      </c>
      <c r="I16" s="171">
        <f>I8</f>
        <v>34.57</v>
      </c>
    </row>
    <row r="17" spans="1:9">
      <c r="A17" s="195" t="s">
        <v>72</v>
      </c>
      <c r="B17" s="196"/>
      <c r="C17" s="97"/>
      <c r="D17" s="96"/>
      <c r="E17" s="96"/>
      <c r="F17" s="98"/>
      <c r="G17" s="99"/>
      <c r="H17" s="98"/>
      <c r="I17" s="171">
        <f>I12</f>
        <v>617.28</v>
      </c>
    </row>
    <row r="18" spans="1:9">
      <c r="A18" s="195" t="s">
        <v>73</v>
      </c>
      <c r="B18" s="196"/>
      <c r="C18" s="97"/>
      <c r="D18" s="96"/>
      <c r="E18" s="96"/>
      <c r="F18" s="98"/>
      <c r="G18" s="99"/>
      <c r="H18" s="98"/>
      <c r="I18" s="171">
        <v>0</v>
      </c>
    </row>
    <row r="19" spans="1:9">
      <c r="A19" s="195" t="s">
        <v>74</v>
      </c>
      <c r="B19" s="196"/>
      <c r="C19" s="97"/>
      <c r="D19" s="96"/>
      <c r="E19" s="96"/>
      <c r="F19" s="98"/>
      <c r="G19" s="99"/>
      <c r="H19" s="98"/>
      <c r="I19" s="171">
        <v>1</v>
      </c>
    </row>
    <row r="20" spans="1:9">
      <c r="A20" s="195" t="s">
        <v>75</v>
      </c>
      <c r="B20" s="196"/>
      <c r="C20" s="97"/>
      <c r="D20" s="96"/>
      <c r="E20" s="96"/>
      <c r="F20" s="98"/>
      <c r="G20" s="99"/>
      <c r="H20" s="98"/>
      <c r="I20" s="171">
        <f>I16+I18</f>
        <v>34.57</v>
      </c>
    </row>
    <row r="21" spans="1:9">
      <c r="A21" s="315" t="s">
        <v>76</v>
      </c>
      <c r="B21" s="316"/>
      <c r="C21" s="97"/>
      <c r="D21" s="96"/>
      <c r="E21" s="96"/>
      <c r="F21" s="98"/>
      <c r="G21" s="99"/>
      <c r="H21" s="98"/>
      <c r="I21" s="171">
        <f>SUM(I16+I18)/I19</f>
        <v>34.57</v>
      </c>
    </row>
    <row r="22" spans="1:9">
      <c r="A22" s="195" t="s">
        <v>77</v>
      </c>
      <c r="B22" s="196"/>
      <c r="C22" s="97"/>
      <c r="D22" s="96"/>
      <c r="E22" s="96"/>
      <c r="F22" s="98"/>
      <c r="G22" s="99"/>
      <c r="H22" s="98"/>
      <c r="I22" s="171">
        <f>I21+I17</f>
        <v>651.85</v>
      </c>
    </row>
    <row r="23" spans="1:9" ht="13.5" thickBot="1">
      <c r="A23" s="173" t="s">
        <v>78</v>
      </c>
      <c r="B23" s="101"/>
      <c r="C23" s="102"/>
      <c r="D23" s="101"/>
      <c r="E23" s="101"/>
      <c r="F23" s="103"/>
      <c r="G23" s="104"/>
      <c r="H23" s="103"/>
      <c r="I23" s="174">
        <f>SUM(I17,I8)</f>
        <v>651.85</v>
      </c>
    </row>
    <row r="24" spans="1:9">
      <c r="A24" s="163"/>
      <c r="B24" s="68"/>
      <c r="C24" s="69"/>
      <c r="D24" s="68"/>
      <c r="E24" s="68"/>
      <c r="F24" s="70"/>
      <c r="G24" s="71"/>
      <c r="H24" s="70"/>
      <c r="I24" s="164"/>
    </row>
    <row r="25" spans="1:9">
      <c r="A25" s="180" t="s">
        <v>89</v>
      </c>
      <c r="B25" s="68"/>
      <c r="C25" s="69"/>
      <c r="D25" s="68"/>
      <c r="E25" s="68"/>
      <c r="F25" s="70"/>
      <c r="G25" s="71"/>
      <c r="H25" s="70"/>
      <c r="I25" s="164"/>
    </row>
    <row r="26" spans="1:9">
      <c r="A26" s="181" t="s">
        <v>130</v>
      </c>
      <c r="B26" s="175"/>
      <c r="C26" s="176"/>
      <c r="D26" s="175"/>
      <c r="E26" s="175"/>
      <c r="F26" s="177"/>
      <c r="G26" s="178"/>
      <c r="H26" s="177"/>
      <c r="I26" s="179"/>
    </row>
    <row r="27" spans="1:9">
      <c r="A27" s="105"/>
      <c r="B27" s="105"/>
      <c r="C27" s="106"/>
      <c r="D27" s="105"/>
      <c r="E27" s="105"/>
      <c r="F27" s="107"/>
      <c r="G27" s="108"/>
      <c r="H27" s="107"/>
      <c r="I27" s="107"/>
    </row>
    <row r="28" spans="1:9">
      <c r="A28" s="105"/>
      <c r="B28" s="105"/>
      <c r="C28" s="106"/>
      <c r="D28" s="105"/>
      <c r="E28" s="105"/>
      <c r="F28" s="107"/>
      <c r="G28" s="108"/>
      <c r="H28" s="107"/>
      <c r="I28" s="107"/>
    </row>
    <row r="29" spans="1:9">
      <c r="A29" s="105"/>
      <c r="B29" s="105"/>
      <c r="C29" s="106"/>
      <c r="D29" s="105"/>
      <c r="E29" s="105"/>
      <c r="F29" s="107"/>
      <c r="G29" s="108"/>
      <c r="H29" s="107"/>
      <c r="I29" s="107"/>
    </row>
    <row r="30" spans="1:9">
      <c r="A30" s="105"/>
      <c r="B30" s="105"/>
      <c r="C30" s="106"/>
      <c r="D30" s="105"/>
      <c r="E30" s="105"/>
      <c r="F30" s="107"/>
      <c r="G30" s="108"/>
      <c r="H30" s="107"/>
      <c r="I30" s="107"/>
    </row>
    <row r="31" spans="1:9">
      <c r="A31" s="105"/>
      <c r="B31" s="105"/>
      <c r="C31" s="106"/>
      <c r="D31" s="105"/>
      <c r="E31" s="105"/>
      <c r="F31" s="107"/>
      <c r="G31" s="108"/>
      <c r="H31" s="107"/>
      <c r="I31" s="107"/>
    </row>
    <row r="32" spans="1:9">
      <c r="A32" s="105"/>
      <c r="B32" s="105"/>
      <c r="C32" s="106"/>
      <c r="D32" s="105"/>
      <c r="E32" s="105"/>
      <c r="F32" s="107"/>
      <c r="G32" s="108"/>
      <c r="H32" s="107"/>
      <c r="I32" s="107"/>
    </row>
  </sheetData>
  <mergeCells count="6">
    <mergeCell ref="A21:B21"/>
    <mergeCell ref="A1:F1"/>
    <mergeCell ref="G1:I1"/>
    <mergeCell ref="C2:I2"/>
    <mergeCell ref="G8:H8"/>
    <mergeCell ref="G12:H12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shapeId="12289" r:id="rId4">
          <objectPr defaultSize="0" autoPict="0" r:id="rId5">
            <anchor moveWithCells="1" sizeWithCells="1">
              <from>
                <xdr:col>6</xdr:col>
                <xdr:colOff>457200</xdr:colOff>
                <xdr:row>0</xdr:row>
                <xdr:rowOff>133350</xdr:rowOff>
              </from>
              <to>
                <xdr:col>8</xdr:col>
                <xdr:colOff>133350</xdr:colOff>
                <xdr:row>0</xdr:row>
                <xdr:rowOff>1047750</xdr:rowOff>
              </to>
            </anchor>
          </objectPr>
        </oleObject>
      </mc:Choice>
      <mc:Fallback>
        <oleObject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BDI</vt:lpstr>
      <vt:lpstr>CEIM_CHIADO</vt:lpstr>
      <vt:lpstr>CRONOGRAMA</vt:lpstr>
      <vt:lpstr>COMPOSIÇÃO 01</vt:lpstr>
      <vt:lpstr>Plan1</vt:lpstr>
      <vt:lpstr>COMPOSIÇÃO 02</vt:lpstr>
      <vt:lpstr>BDI!Area_de_impressao</vt:lpstr>
      <vt:lpstr>CEIM_CHIADO!Area_de_impressao</vt:lpstr>
      <vt:lpstr>'COMPOSIÇÃO 01'!Area_de_impressao</vt:lpstr>
      <vt:lpstr>'COMPOSIÇÃO 02'!Area_de_impressao</vt:lpstr>
      <vt:lpstr>CRONOGRAMA!Area_de_impressao</vt:lpstr>
      <vt:lpstr>CEIM_CHIADO!Titulos_de_impressao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COMPRAS - 02</cp:lastModifiedBy>
  <cp:lastPrinted>2015-10-21T18:53:11Z</cp:lastPrinted>
  <dcterms:created xsi:type="dcterms:W3CDTF">2013-10-08T13:10:51Z</dcterms:created>
  <dcterms:modified xsi:type="dcterms:W3CDTF">2016-01-26T12:38:55Z</dcterms:modified>
</cp:coreProperties>
</file>